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T:\Administration\Student Billing\FEES\2023-2024\1244\"/>
    </mc:Choice>
  </mc:AlternateContent>
  <xr:revisionPtr revIDLastSave="0" documentId="13_ncr:1_{CCBF3C3D-03D5-47B5-80D3-B070D5B2FF2B}" xr6:coauthVersionLast="47" xr6:coauthVersionMax="47" xr10:uidLastSave="{00000000-0000-0000-0000-000000000000}"/>
  <bookViews>
    <workbookView xWindow="28680" yWindow="-1770" windowWidth="29040" windowHeight="17640" firstSheet="2" activeTab="6" xr2:uid="{00000000-000D-0000-FFFF-FFFF00000000}"/>
  </bookViews>
  <sheets>
    <sheet name="UG Fees" sheetId="2" r:id="rId1"/>
    <sheet name="UG Half Credit Fees" sheetId="3" r:id="rId2"/>
    <sheet name="Grad Fees" sheetId="5" r:id="rId3"/>
    <sheet name="ADC &amp; Biomedical Health Sci" sheetId="11" r:id="rId4"/>
    <sheet name="Early Childhood &amp; Engineering" sheetId="13" r:id="rId5"/>
    <sheet name="Special M.S. Programs 1" sheetId="12" r:id="rId6"/>
    <sheet name=" Special M.S. Programs 2" sheetId="8" r:id="rId7"/>
    <sheet name="Online Continuing Classes" sheetId="9" r:id="rId8"/>
    <sheet name="Audit Fees" sheetId="7" r:id="rId9"/>
    <sheet name="Notes" sheetId="14" r:id="rId10"/>
  </sheets>
  <definedNames>
    <definedName name="_xlnm.Print_Area" localSheetId="6">' Special M.S. Programs 2'!$A$1:$U$39</definedName>
    <definedName name="_xlnm.Print_Area" localSheetId="3">'ADC &amp; Biomedical Health Sci'!$A$1:$X$45</definedName>
    <definedName name="_xlnm.Print_Area" localSheetId="4">'Early Childhood &amp; Engineering'!$A$1:$X$35</definedName>
    <definedName name="_xlnm.Print_Area" localSheetId="2">'Grad Fees'!$A$1:$L$29</definedName>
    <definedName name="_xlnm.Print_Area" localSheetId="9">Notes!$A$1:$S$93</definedName>
    <definedName name="_xlnm.Print_Area" localSheetId="7">'Online Continuing Classes'!$A$1:$R$37</definedName>
    <definedName name="_xlnm.Print_Area" localSheetId="5">'Special M.S. Programs 1'!$A$1:$N$40</definedName>
    <definedName name="_xlnm.Print_Area" localSheetId="0">'UG Fees'!$A$1:$V$29</definedName>
    <definedName name="_xlnm.Print_Area" localSheetId="1">'UG Half Credit Fees'!$A$1:$V$12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4" i="11" l="1"/>
  <c r="K11" i="11"/>
  <c r="C7" i="3"/>
  <c r="R33" i="13" l="1"/>
  <c r="R32" i="13"/>
  <c r="E32" i="13"/>
  <c r="E33" i="13" s="1"/>
  <c r="D33" i="13"/>
  <c r="D32" i="13"/>
  <c r="R45" i="11"/>
  <c r="R44" i="11"/>
  <c r="E44" i="11"/>
  <c r="E45" i="11" s="1"/>
  <c r="D45" i="11"/>
  <c r="D44" i="11"/>
  <c r="G23" i="5"/>
  <c r="G12" i="5"/>
  <c r="G11" i="5"/>
  <c r="P12" i="3"/>
  <c r="D12" i="3"/>
  <c r="C12" i="3"/>
  <c r="D12" i="2"/>
  <c r="D11" i="2"/>
  <c r="C12" i="2"/>
  <c r="C11" i="2"/>
  <c r="P12" i="2"/>
  <c r="P11" i="2"/>
  <c r="M31" i="12" l="1"/>
  <c r="D43" i="11" l="1"/>
  <c r="J21" i="11"/>
  <c r="J13" i="11"/>
  <c r="L18" i="8"/>
  <c r="K22" i="8"/>
  <c r="K23" i="8" s="1"/>
  <c r="N21" i="8"/>
  <c r="C15" i="11"/>
  <c r="R41" i="11"/>
  <c r="R42" i="11"/>
  <c r="R43" i="11"/>
  <c r="R40" i="11"/>
  <c r="C40" i="11"/>
  <c r="D37" i="11"/>
  <c r="B41" i="11"/>
  <c r="B42" i="11" s="1"/>
  <c r="H42" i="11" s="1"/>
  <c r="H41" i="11" l="1"/>
  <c r="L42" i="11"/>
  <c r="N42" i="11"/>
  <c r="P42" i="11"/>
  <c r="F42" i="11"/>
  <c r="B43" i="11"/>
  <c r="J42" i="11"/>
  <c r="N41" i="11"/>
  <c r="J41" i="11"/>
  <c r="C41" i="11"/>
  <c r="L41" i="11"/>
  <c r="P41" i="11"/>
  <c r="F41" i="11"/>
  <c r="C42" i="11"/>
  <c r="L23" i="8"/>
  <c r="N23" i="8" s="1"/>
  <c r="K24" i="8"/>
  <c r="L22" i="8"/>
  <c r="N22" i="8" s="1"/>
  <c r="C43" i="11" l="1"/>
  <c r="H43" i="11"/>
  <c r="J43" i="11"/>
  <c r="L43" i="11"/>
  <c r="N43" i="11"/>
  <c r="F43" i="11"/>
  <c r="P43" i="11"/>
  <c r="B44" i="11"/>
  <c r="L24" i="8"/>
  <c r="N24" i="8" s="1"/>
  <c r="B45" i="11" l="1"/>
  <c r="N45" i="11" s="1"/>
  <c r="H44" i="11"/>
  <c r="J44" i="11"/>
  <c r="P44" i="11"/>
  <c r="N44" i="11"/>
  <c r="F44" i="11"/>
  <c r="L44" i="11"/>
  <c r="C44" i="11"/>
  <c r="J45" i="11" l="1"/>
  <c r="P45" i="11"/>
  <c r="F45" i="11"/>
  <c r="C45" i="11"/>
  <c r="L45" i="11"/>
  <c r="H45" i="11"/>
  <c r="M32" i="8" l="1"/>
  <c r="M33" i="8"/>
  <c r="M34" i="8"/>
  <c r="M31" i="8"/>
  <c r="N31" i="8" s="1"/>
  <c r="L33" i="8"/>
  <c r="L34" i="8"/>
  <c r="L32" i="8"/>
  <c r="L28" i="8"/>
  <c r="L7" i="3"/>
  <c r="J7" i="3"/>
  <c r="N34" i="8" l="1"/>
  <c r="N33" i="8"/>
  <c r="N32" i="8"/>
  <c r="I30" i="9" l="1"/>
  <c r="I34" i="9"/>
  <c r="I35" i="9" s="1"/>
  <c r="J35" i="9" s="1"/>
  <c r="L33" i="9"/>
  <c r="D32" i="8"/>
  <c r="D33" i="8"/>
  <c r="D34" i="8"/>
  <c r="D31" i="8"/>
  <c r="K25" i="12"/>
  <c r="K13" i="11"/>
  <c r="J34" i="9" l="1"/>
  <c r="E28" i="13"/>
  <c r="E40" i="11"/>
  <c r="E10" i="13"/>
  <c r="D7" i="3"/>
  <c r="E10" i="11"/>
  <c r="L35" i="9"/>
  <c r="I36" i="9"/>
  <c r="J36" i="9" s="1"/>
  <c r="L34" i="9"/>
  <c r="L36" i="9" l="1"/>
  <c r="A80" i="14"/>
  <c r="A55" i="14"/>
  <c r="A56" i="14" s="1"/>
  <c r="A81" i="14" l="1"/>
  <c r="A57" i="14"/>
  <c r="A82" i="14" l="1"/>
  <c r="A58" i="14"/>
  <c r="A83" i="14" l="1"/>
  <c r="A59" i="14"/>
  <c r="K29" i="12"/>
  <c r="L29" i="12" s="1"/>
  <c r="K30" i="12" l="1"/>
  <c r="A84" i="14"/>
  <c r="A60" i="14"/>
  <c r="K31" i="12" l="1"/>
  <c r="L30" i="12"/>
  <c r="A85" i="14"/>
  <c r="A61" i="14"/>
  <c r="L31" i="12" l="1"/>
  <c r="K32" i="12"/>
  <c r="A86" i="14"/>
  <c r="A62" i="14"/>
  <c r="B34" i="9"/>
  <c r="B35" i="9" s="1"/>
  <c r="E33" i="9"/>
  <c r="B30" i="9"/>
  <c r="I19" i="9"/>
  <c r="B19" i="9"/>
  <c r="I23" i="9"/>
  <c r="I24" i="9" s="1"/>
  <c r="J24" i="9" s="1"/>
  <c r="L22" i="9"/>
  <c r="L32" i="12" l="1"/>
  <c r="K33" i="12"/>
  <c r="C34" i="9"/>
  <c r="E34" i="9" s="1"/>
  <c r="A63" i="14"/>
  <c r="B36" i="9"/>
  <c r="C35" i="9"/>
  <c r="E35" i="9" s="1"/>
  <c r="J23" i="9"/>
  <c r="L23" i="9" s="1"/>
  <c r="L24" i="9"/>
  <c r="I25" i="9"/>
  <c r="J25" i="9" s="1"/>
  <c r="L33" i="12" l="1"/>
  <c r="K34" i="12"/>
  <c r="A64" i="14"/>
  <c r="C36" i="9"/>
  <c r="E36" i="9" s="1"/>
  <c r="L25" i="9"/>
  <c r="L34" i="12" l="1"/>
  <c r="K35" i="12"/>
  <c r="L35" i="12" s="1"/>
  <c r="A65" i="14"/>
  <c r="A25" i="12"/>
  <c r="F25" i="12"/>
  <c r="A29" i="12"/>
  <c r="B29" i="12" s="1"/>
  <c r="F29" i="12"/>
  <c r="F30" i="12" s="1"/>
  <c r="G30" i="12" s="1"/>
  <c r="A30" i="12" l="1"/>
  <c r="B30" i="12" s="1"/>
  <c r="G29" i="12"/>
  <c r="G18" i="12" l="1"/>
  <c r="G17" i="12"/>
  <c r="G16" i="12"/>
  <c r="G15" i="12"/>
  <c r="N35" i="12"/>
  <c r="N34" i="12"/>
  <c r="N33" i="12"/>
  <c r="N32" i="12"/>
  <c r="G10" i="12"/>
  <c r="N31" i="12" s="1"/>
  <c r="G9" i="12"/>
  <c r="M30" i="12" s="1"/>
  <c r="N30" i="12" s="1"/>
  <c r="G8" i="12"/>
  <c r="M29" i="12" s="1"/>
  <c r="N29" i="12" s="1"/>
  <c r="G7" i="12"/>
  <c r="M28" i="12" s="1"/>
  <c r="N28" i="12" s="1"/>
  <c r="R31" i="13"/>
  <c r="R30" i="13"/>
  <c r="R29" i="13"/>
  <c r="R28" i="13"/>
  <c r="I28" i="12" l="1"/>
  <c r="C28" i="12"/>
  <c r="D28" i="12" s="1"/>
  <c r="C29" i="12"/>
  <c r="D29" i="12" s="1"/>
  <c r="I29" i="12"/>
  <c r="C30" i="12"/>
  <c r="D30" i="12" s="1"/>
  <c r="I30" i="12"/>
  <c r="C31" i="12"/>
  <c r="C28" i="13" l="1"/>
  <c r="B29" i="13"/>
  <c r="B25" i="13"/>
  <c r="N29" i="13" l="1"/>
  <c r="L29" i="13"/>
  <c r="F29" i="13"/>
  <c r="H29" i="13"/>
  <c r="P29" i="13"/>
  <c r="B30" i="13"/>
  <c r="N30" i="13" s="1"/>
  <c r="J29" i="13"/>
  <c r="C29" i="13"/>
  <c r="C10" i="13"/>
  <c r="J30" i="13" l="1"/>
  <c r="H30" i="13"/>
  <c r="C30" i="13"/>
  <c r="B31" i="13"/>
  <c r="P30" i="13"/>
  <c r="L30" i="13"/>
  <c r="F30" i="13"/>
  <c r="H31" i="13" l="1"/>
  <c r="N31" i="13"/>
  <c r="L31" i="13"/>
  <c r="F31" i="13"/>
  <c r="P31" i="13"/>
  <c r="C31" i="13"/>
  <c r="J31" i="13"/>
  <c r="B32" i="13"/>
  <c r="B23" i="9"/>
  <c r="B24" i="9" s="1"/>
  <c r="C24" i="9" s="1"/>
  <c r="E22" i="9"/>
  <c r="B11" i="13"/>
  <c r="B12" i="13" s="1"/>
  <c r="B13" i="13" s="1"/>
  <c r="B7" i="13"/>
  <c r="H32" i="13" l="1"/>
  <c r="N32" i="13"/>
  <c r="P32" i="13"/>
  <c r="F32" i="13"/>
  <c r="L32" i="13"/>
  <c r="J32" i="13"/>
  <c r="C32" i="13"/>
  <c r="B33" i="13"/>
  <c r="C23" i="9"/>
  <c r="E23" i="9" s="1"/>
  <c r="E24" i="9"/>
  <c r="B25" i="9"/>
  <c r="C25" i="9" s="1"/>
  <c r="C13" i="13"/>
  <c r="C11" i="13"/>
  <c r="C12" i="13"/>
  <c r="H33" i="13" l="1"/>
  <c r="N33" i="13"/>
  <c r="F33" i="13"/>
  <c r="L33" i="13"/>
  <c r="P33" i="13"/>
  <c r="J33" i="13"/>
  <c r="C33" i="13"/>
  <c r="E25" i="9"/>
  <c r="F31" i="12" l="1"/>
  <c r="A31" i="12"/>
  <c r="G31" i="12" l="1"/>
  <c r="I31" i="12" s="1"/>
  <c r="B31" i="12"/>
  <c r="K21" i="11" l="1"/>
  <c r="B11" i="11"/>
  <c r="B12" i="11" s="1"/>
  <c r="B13" i="11" s="1"/>
  <c r="B7" i="11"/>
  <c r="C13" i="11" l="1"/>
  <c r="C11" i="11"/>
  <c r="C12" i="11"/>
  <c r="F10" i="13" l="1"/>
  <c r="F10" i="11"/>
  <c r="F13" i="13" l="1"/>
  <c r="F12" i="13"/>
  <c r="F11" i="13"/>
  <c r="F13" i="11"/>
  <c r="F11" i="11"/>
  <c r="F12" i="11"/>
  <c r="I10" i="9" l="1"/>
  <c r="I11" i="9" s="1"/>
  <c r="J11" i="9" s="1"/>
  <c r="L9" i="9"/>
  <c r="J10" i="9" l="1"/>
  <c r="L10" i="9" s="1"/>
  <c r="I12" i="9"/>
  <c r="J12" i="9" s="1"/>
  <c r="L11" i="9"/>
  <c r="L12" i="9" l="1"/>
  <c r="C14" i="7" l="1"/>
  <c r="C13" i="7"/>
  <c r="E7" i="12" l="1"/>
  <c r="B7" i="12"/>
  <c r="C7" i="12"/>
  <c r="A16" i="12" l="1"/>
  <c r="A17" i="12" s="1"/>
  <c r="E15" i="12"/>
  <c r="C15" i="12"/>
  <c r="B15" i="12"/>
  <c r="A8" i="12"/>
  <c r="E8" i="12" s="1"/>
  <c r="F7" i="12"/>
  <c r="D7" i="12"/>
  <c r="A4" i="12"/>
  <c r="B8" i="12" l="1"/>
  <c r="F8" i="12" s="1"/>
  <c r="B17" i="12"/>
  <c r="E17" i="12"/>
  <c r="A18" i="12"/>
  <c r="C17" i="12"/>
  <c r="E16" i="12"/>
  <c r="C8" i="12"/>
  <c r="A9" i="12"/>
  <c r="D15" i="12"/>
  <c r="B16" i="12"/>
  <c r="C16" i="12"/>
  <c r="F15" i="12"/>
  <c r="C18" i="12" l="1"/>
  <c r="B18" i="12"/>
  <c r="E18" i="12"/>
  <c r="D8" i="12"/>
  <c r="A10" i="12"/>
  <c r="C9" i="12"/>
  <c r="B9" i="12"/>
  <c r="E9" i="12"/>
  <c r="F17" i="12"/>
  <c r="D17" i="12"/>
  <c r="D16" i="12"/>
  <c r="F16" i="12"/>
  <c r="F9" i="12" l="1"/>
  <c r="D9" i="12"/>
  <c r="D18" i="12"/>
  <c r="F18" i="12"/>
  <c r="E10" i="12"/>
  <c r="C10" i="12"/>
  <c r="B10" i="12"/>
  <c r="D10" i="12" l="1"/>
  <c r="F10" i="12"/>
  <c r="D31" i="12" l="1"/>
  <c r="H8" i="12"/>
  <c r="H7" i="12"/>
  <c r="J7" i="12"/>
  <c r="I7" i="12"/>
  <c r="C28" i="8"/>
  <c r="B32" i="8"/>
  <c r="C32" i="8" s="1"/>
  <c r="A6" i="7"/>
  <c r="D14" i="7"/>
  <c r="D13" i="7"/>
  <c r="B10" i="9"/>
  <c r="B11" i="9" s="1"/>
  <c r="B12" i="9" s="1"/>
  <c r="E9" i="9"/>
  <c r="B6" i="9"/>
  <c r="C18" i="8"/>
  <c r="C7" i="8"/>
  <c r="A4" i="5"/>
  <c r="I6" i="9" s="1"/>
  <c r="A4" i="3"/>
  <c r="D7" i="5"/>
  <c r="C18" i="5"/>
  <c r="B18" i="5"/>
  <c r="E18" i="5"/>
  <c r="B22" i="8"/>
  <c r="A8" i="2"/>
  <c r="L8" i="2" s="1"/>
  <c r="A8" i="3"/>
  <c r="B7" i="3"/>
  <c r="N7" i="3"/>
  <c r="H7" i="3"/>
  <c r="F7" i="3"/>
  <c r="A19" i="5"/>
  <c r="B11" i="8"/>
  <c r="A8" i="5"/>
  <c r="F7" i="5"/>
  <c r="E7" i="2" l="1"/>
  <c r="M7" i="2" s="1"/>
  <c r="U7" i="2" s="1"/>
  <c r="D40" i="11"/>
  <c r="J8" i="3"/>
  <c r="L8" i="3"/>
  <c r="A9" i="3"/>
  <c r="F9" i="3" s="1"/>
  <c r="D8" i="3"/>
  <c r="A9" i="2"/>
  <c r="N9" i="2" s="1"/>
  <c r="D28" i="13"/>
  <c r="H8" i="2"/>
  <c r="B8" i="2"/>
  <c r="J8" i="2"/>
  <c r="F8" i="2"/>
  <c r="N8" i="2"/>
  <c r="D10" i="13"/>
  <c r="G10" i="13" s="1"/>
  <c r="D10" i="11"/>
  <c r="G10" i="11" s="1"/>
  <c r="C11" i="9"/>
  <c r="E11" i="9" s="1"/>
  <c r="J8" i="12"/>
  <c r="I8" i="12"/>
  <c r="H9" i="12"/>
  <c r="J9" i="12"/>
  <c r="I9" i="12"/>
  <c r="H10" i="12"/>
  <c r="I10" i="12"/>
  <c r="J10" i="12"/>
  <c r="H18" i="12"/>
  <c r="I18" i="12"/>
  <c r="J18" i="12"/>
  <c r="H17" i="12"/>
  <c r="J17" i="12"/>
  <c r="I17" i="12"/>
  <c r="I15" i="12"/>
  <c r="J15" i="12"/>
  <c r="H15" i="12"/>
  <c r="I16" i="12"/>
  <c r="J16" i="12"/>
  <c r="H16" i="12"/>
  <c r="B23" i="8"/>
  <c r="C22" i="8"/>
  <c r="D18" i="5"/>
  <c r="B33" i="8"/>
  <c r="C33" i="8" s="1"/>
  <c r="C12" i="9"/>
  <c r="E12" i="9" s="1"/>
  <c r="A10" i="3"/>
  <c r="N8" i="3"/>
  <c r="H8" i="3"/>
  <c r="C10" i="9"/>
  <c r="E10" i="9" s="1"/>
  <c r="B12" i="8"/>
  <c r="C11" i="8"/>
  <c r="C9" i="3"/>
  <c r="F18" i="5"/>
  <c r="E8" i="5"/>
  <c r="A9" i="5"/>
  <c r="B8" i="5"/>
  <c r="C8" i="5"/>
  <c r="C8" i="3"/>
  <c r="F8" i="3"/>
  <c r="B8" i="3"/>
  <c r="B19" i="5"/>
  <c r="C19" i="5"/>
  <c r="E19" i="5"/>
  <c r="A20" i="5"/>
  <c r="G7" i="2" l="1"/>
  <c r="K7" i="2"/>
  <c r="I7" i="2"/>
  <c r="B9" i="2"/>
  <c r="E41" i="11"/>
  <c r="E11" i="13"/>
  <c r="D41" i="11"/>
  <c r="D42" i="11"/>
  <c r="G40" i="11"/>
  <c r="I40" i="11" s="1"/>
  <c r="J9" i="3"/>
  <c r="L9" i="3"/>
  <c r="N9" i="3"/>
  <c r="J10" i="3"/>
  <c r="L10" i="3"/>
  <c r="B9" i="3"/>
  <c r="E8" i="3"/>
  <c r="B10" i="3"/>
  <c r="D10" i="3"/>
  <c r="H9" i="3"/>
  <c r="D9" i="3"/>
  <c r="E9" i="3" s="1"/>
  <c r="E7" i="3"/>
  <c r="G7" i="3" s="1"/>
  <c r="N10" i="3"/>
  <c r="D29" i="13"/>
  <c r="G28" i="13"/>
  <c r="Q28" i="13" s="1"/>
  <c r="X28" i="13" s="1"/>
  <c r="E30" i="13"/>
  <c r="L9" i="2"/>
  <c r="H9" i="2"/>
  <c r="F9" i="2"/>
  <c r="A10" i="2"/>
  <c r="N10" i="2" s="1"/>
  <c r="E8" i="2"/>
  <c r="M8" i="2" s="1"/>
  <c r="U8" i="2" s="1"/>
  <c r="J9" i="2"/>
  <c r="E29" i="13"/>
  <c r="E11" i="11"/>
  <c r="D31" i="13"/>
  <c r="D30" i="13"/>
  <c r="E9" i="2"/>
  <c r="D11" i="13"/>
  <c r="D11" i="11"/>
  <c r="D12" i="13"/>
  <c r="D12" i="11"/>
  <c r="B24" i="8"/>
  <c r="C23" i="8"/>
  <c r="B34" i="8"/>
  <c r="O7" i="2"/>
  <c r="B13" i="8"/>
  <c r="C12" i="8"/>
  <c r="H10" i="3"/>
  <c r="F10" i="3"/>
  <c r="A11" i="3"/>
  <c r="C10" i="3"/>
  <c r="H18" i="5"/>
  <c r="I19" i="5"/>
  <c r="E11" i="8"/>
  <c r="E10" i="8"/>
  <c r="E21" i="8"/>
  <c r="F19" i="5"/>
  <c r="D19" i="5"/>
  <c r="C9" i="5"/>
  <c r="E9" i="5"/>
  <c r="B9" i="5"/>
  <c r="A10" i="5"/>
  <c r="C20" i="5"/>
  <c r="E20" i="5"/>
  <c r="B20" i="5"/>
  <c r="A21" i="5"/>
  <c r="D8" i="5"/>
  <c r="F8" i="5"/>
  <c r="G11" i="13" l="1"/>
  <c r="T40" i="11"/>
  <c r="G41" i="11"/>
  <c r="M41" i="11" s="1"/>
  <c r="V41" i="11" s="1"/>
  <c r="O8" i="2"/>
  <c r="B10" i="2"/>
  <c r="G8" i="2"/>
  <c r="G30" i="13"/>
  <c r="M30" i="13" s="1"/>
  <c r="V30" i="13" s="1"/>
  <c r="G29" i="13"/>
  <c r="S29" i="13" s="1"/>
  <c r="F10" i="2"/>
  <c r="E12" i="11"/>
  <c r="G12" i="11" s="1"/>
  <c r="I8" i="2"/>
  <c r="E43" i="11"/>
  <c r="G43" i="11" s="1"/>
  <c r="I43" i="11" s="1"/>
  <c r="E13" i="13"/>
  <c r="K28" i="13"/>
  <c r="U28" i="13" s="1"/>
  <c r="K40" i="11"/>
  <c r="U40" i="11" s="1"/>
  <c r="Q40" i="11"/>
  <c r="X40" i="11" s="1"/>
  <c r="S40" i="11"/>
  <c r="O40" i="11"/>
  <c r="W40" i="11" s="1"/>
  <c r="M40" i="11"/>
  <c r="V40" i="11" s="1"/>
  <c r="I28" i="13"/>
  <c r="T28" i="13" s="1"/>
  <c r="S28" i="13"/>
  <c r="E42" i="11"/>
  <c r="G42" i="11" s="1"/>
  <c r="I42" i="11" s="1"/>
  <c r="E12" i="13"/>
  <c r="G12" i="13" s="1"/>
  <c r="M28" i="13"/>
  <c r="V28" i="13" s="1"/>
  <c r="O28" i="13"/>
  <c r="W28" i="13" s="1"/>
  <c r="R7" i="3"/>
  <c r="M7" i="3"/>
  <c r="U7" i="3" s="1"/>
  <c r="K7" i="3"/>
  <c r="T7" i="3" s="1"/>
  <c r="O7" i="3"/>
  <c r="I9" i="3"/>
  <c r="M9" i="3"/>
  <c r="U9" i="3" s="1"/>
  <c r="K9" i="3"/>
  <c r="T9" i="3" s="1"/>
  <c r="J11" i="3"/>
  <c r="L11" i="3"/>
  <c r="I8" i="3"/>
  <c r="M8" i="3"/>
  <c r="U8" i="3" s="1"/>
  <c r="K8" i="3"/>
  <c r="T8" i="3" s="1"/>
  <c r="I7" i="3"/>
  <c r="E10" i="3"/>
  <c r="I10" i="3" s="1"/>
  <c r="M9" i="2"/>
  <c r="U9" i="2" s="1"/>
  <c r="K9" i="2"/>
  <c r="K8" i="2"/>
  <c r="L10" i="2"/>
  <c r="E10" i="2"/>
  <c r="O10" i="2" s="1"/>
  <c r="J10" i="2"/>
  <c r="H10" i="2"/>
  <c r="A11" i="2"/>
  <c r="E13" i="11"/>
  <c r="E31" i="13"/>
  <c r="G31" i="13" s="1"/>
  <c r="O31" i="13" s="1"/>
  <c r="W31" i="13" s="1"/>
  <c r="G11" i="11"/>
  <c r="C24" i="8"/>
  <c r="E24" i="8" s="1"/>
  <c r="O9" i="3"/>
  <c r="G9" i="3"/>
  <c r="J18" i="5"/>
  <c r="J19" i="5"/>
  <c r="I18" i="5"/>
  <c r="C34" i="8"/>
  <c r="O8" i="3"/>
  <c r="A12" i="3"/>
  <c r="H11" i="3"/>
  <c r="F11" i="3"/>
  <c r="B11" i="3"/>
  <c r="N11" i="3"/>
  <c r="C13" i="8"/>
  <c r="I8" i="5"/>
  <c r="E12" i="8"/>
  <c r="H19" i="5"/>
  <c r="E32" i="8"/>
  <c r="E31" i="8"/>
  <c r="E22" i="8"/>
  <c r="H9" i="5"/>
  <c r="E23" i="8"/>
  <c r="G8" i="3"/>
  <c r="E10" i="5"/>
  <c r="A11" i="5"/>
  <c r="C10" i="5"/>
  <c r="B10" i="5"/>
  <c r="F20" i="5"/>
  <c r="D20" i="5"/>
  <c r="J20" i="5"/>
  <c r="H20" i="5"/>
  <c r="I20" i="5"/>
  <c r="D9" i="5"/>
  <c r="F9" i="5"/>
  <c r="O9" i="2"/>
  <c r="G9" i="2"/>
  <c r="I9" i="2"/>
  <c r="C21" i="5"/>
  <c r="B21" i="5"/>
  <c r="E21" i="5"/>
  <c r="A22" i="5"/>
  <c r="I7" i="5"/>
  <c r="J7" i="5"/>
  <c r="H7" i="5"/>
  <c r="Q29" i="13" l="1"/>
  <c r="X29" i="13" s="1"/>
  <c r="K29" i="13"/>
  <c r="U29" i="13" s="1"/>
  <c r="I29" i="13"/>
  <c r="T29" i="13" s="1"/>
  <c r="I30" i="13"/>
  <c r="T30" i="13" s="1"/>
  <c r="S30" i="13"/>
  <c r="Q30" i="13"/>
  <c r="X30" i="13" s="1"/>
  <c r="O30" i="13"/>
  <c r="W30" i="13" s="1"/>
  <c r="K30" i="13"/>
  <c r="U30" i="13" s="1"/>
  <c r="O29" i="13"/>
  <c r="W29" i="13" s="1"/>
  <c r="M29" i="13"/>
  <c r="V29" i="13" s="1"/>
  <c r="S41" i="11"/>
  <c r="I41" i="11"/>
  <c r="T41" i="11" s="1"/>
  <c r="O41" i="11"/>
  <c r="W41" i="11" s="1"/>
  <c r="Q41" i="11"/>
  <c r="X41" i="11" s="1"/>
  <c r="K41" i="11"/>
  <c r="U41" i="11" s="1"/>
  <c r="G10" i="3"/>
  <c r="G10" i="2"/>
  <c r="O43" i="11"/>
  <c r="W43" i="11" s="1"/>
  <c r="M43" i="11"/>
  <c r="V43" i="11" s="1"/>
  <c r="K43" i="11"/>
  <c r="U43" i="11" s="1"/>
  <c r="S43" i="11"/>
  <c r="T43" i="11"/>
  <c r="Q43" i="11"/>
  <c r="X43" i="11" s="1"/>
  <c r="K42" i="11"/>
  <c r="U42" i="11" s="1"/>
  <c r="M42" i="11"/>
  <c r="V42" i="11" s="1"/>
  <c r="S42" i="11"/>
  <c r="Q42" i="11"/>
  <c r="X42" i="11" s="1"/>
  <c r="O42" i="11"/>
  <c r="W42" i="11" s="1"/>
  <c r="T42" i="11"/>
  <c r="K20" i="11"/>
  <c r="K22" i="11" s="1"/>
  <c r="M10" i="2"/>
  <c r="U10" i="2" s="1"/>
  <c r="I10" i="2"/>
  <c r="E11" i="3"/>
  <c r="K11" i="3" s="1"/>
  <c r="T11" i="3" s="1"/>
  <c r="K10" i="2"/>
  <c r="J12" i="3"/>
  <c r="L12" i="3"/>
  <c r="O10" i="3"/>
  <c r="M10" i="3"/>
  <c r="U10" i="3" s="1"/>
  <c r="K10" i="3"/>
  <c r="T10" i="3" s="1"/>
  <c r="D13" i="13"/>
  <c r="G13" i="13" s="1"/>
  <c r="D13" i="11"/>
  <c r="G13" i="11" s="1"/>
  <c r="L11" i="2"/>
  <c r="F11" i="2"/>
  <c r="A12" i="2"/>
  <c r="N11" i="2"/>
  <c r="H11" i="2"/>
  <c r="B11" i="2"/>
  <c r="J11" i="2"/>
  <c r="Q31" i="13"/>
  <c r="X31" i="13" s="1"/>
  <c r="K31" i="13"/>
  <c r="U31" i="13" s="1"/>
  <c r="S31" i="13"/>
  <c r="M31" i="13"/>
  <c r="V31" i="13" s="1"/>
  <c r="I31" i="13"/>
  <c r="T31" i="13" s="1"/>
  <c r="H8" i="5"/>
  <c r="J8" i="5"/>
  <c r="V7" i="3"/>
  <c r="Q7" i="3"/>
  <c r="S7" i="3"/>
  <c r="E13" i="8"/>
  <c r="H12" i="3"/>
  <c r="N12" i="3"/>
  <c r="F12" i="3"/>
  <c r="B12" i="3"/>
  <c r="J9" i="5"/>
  <c r="I9" i="5"/>
  <c r="D21" i="5"/>
  <c r="H21" i="5"/>
  <c r="F21" i="5"/>
  <c r="J21" i="5"/>
  <c r="I21" i="5"/>
  <c r="D10" i="5"/>
  <c r="J10" i="5"/>
  <c r="H10" i="5"/>
  <c r="I10" i="5"/>
  <c r="F10" i="5"/>
  <c r="B22" i="5"/>
  <c r="A23" i="5"/>
  <c r="E22" i="5"/>
  <c r="C22" i="5"/>
  <c r="E11" i="5"/>
  <c r="C11" i="5"/>
  <c r="B11" i="5"/>
  <c r="A12" i="5"/>
  <c r="I11" i="3" l="1"/>
  <c r="E11" i="2"/>
  <c r="M11" i="2" s="1"/>
  <c r="U11" i="2" s="1"/>
  <c r="M11" i="3"/>
  <c r="U11" i="3" s="1"/>
  <c r="G44" i="11"/>
  <c r="I44" i="11" s="1"/>
  <c r="E12" i="3"/>
  <c r="G32" i="13"/>
  <c r="O32" i="13" s="1"/>
  <c r="W32" i="13" s="1"/>
  <c r="L12" i="2"/>
  <c r="N12" i="2"/>
  <c r="F12" i="2"/>
  <c r="H12" i="2"/>
  <c r="B12" i="2"/>
  <c r="J12" i="2"/>
  <c r="G11" i="3"/>
  <c r="O11" i="3"/>
  <c r="E33" i="8"/>
  <c r="E12" i="5"/>
  <c r="C12" i="5"/>
  <c r="B12" i="5"/>
  <c r="F11" i="5"/>
  <c r="I11" i="5"/>
  <c r="D11" i="5"/>
  <c r="H11" i="5"/>
  <c r="J11" i="5"/>
  <c r="H22" i="5"/>
  <c r="D22" i="5"/>
  <c r="I22" i="5"/>
  <c r="J22" i="5"/>
  <c r="F22" i="5"/>
  <c r="B23" i="5"/>
  <c r="E23" i="5"/>
  <c r="C23" i="5"/>
  <c r="K11" i="2" l="1"/>
  <c r="I11" i="2"/>
  <c r="G11" i="2"/>
  <c r="O11" i="2"/>
  <c r="K44" i="11"/>
  <c r="U44" i="11" s="1"/>
  <c r="T44" i="11"/>
  <c r="S44" i="11"/>
  <c r="M44" i="11"/>
  <c r="V44" i="11" s="1"/>
  <c r="O44" i="11"/>
  <c r="W44" i="11" s="1"/>
  <c r="Q44" i="11"/>
  <c r="X44" i="11" s="1"/>
  <c r="G45" i="11"/>
  <c r="I45" i="11" s="1"/>
  <c r="M12" i="3"/>
  <c r="U12" i="3" s="1"/>
  <c r="K12" i="3"/>
  <c r="T12" i="3" s="1"/>
  <c r="G33" i="13"/>
  <c r="O33" i="13" s="1"/>
  <c r="W33" i="13" s="1"/>
  <c r="E12" i="2"/>
  <c r="K12" i="2" s="1"/>
  <c r="I32" i="13"/>
  <c r="T32" i="13" s="1"/>
  <c r="M32" i="13"/>
  <c r="V32" i="13" s="1"/>
  <c r="K32" i="13"/>
  <c r="U32" i="13" s="1"/>
  <c r="S32" i="13"/>
  <c r="Q32" i="13"/>
  <c r="X32" i="13" s="1"/>
  <c r="O12" i="3"/>
  <c r="I12" i="3"/>
  <c r="G12" i="3"/>
  <c r="E34" i="8"/>
  <c r="H23" i="5"/>
  <c r="F23" i="5"/>
  <c r="J23" i="5"/>
  <c r="I23" i="5"/>
  <c r="D23" i="5"/>
  <c r="Q11" i="3"/>
  <c r="R11" i="3"/>
  <c r="V11" i="3"/>
  <c r="S11" i="3"/>
  <c r="D12" i="5"/>
  <c r="F12" i="5"/>
  <c r="Q45" i="11" l="1"/>
  <c r="X45" i="11" s="1"/>
  <c r="T45" i="11"/>
  <c r="O45" i="11"/>
  <c r="W45" i="11" s="1"/>
  <c r="M45" i="11"/>
  <c r="V45" i="11" s="1"/>
  <c r="K45" i="11"/>
  <c r="U45" i="11" s="1"/>
  <c r="S45" i="11"/>
  <c r="M12" i="2"/>
  <c r="U12" i="2" s="1"/>
  <c r="O12" i="2"/>
  <c r="G12" i="2"/>
  <c r="I12" i="2"/>
  <c r="I33" i="13"/>
  <c r="T33" i="13" s="1"/>
  <c r="K33" i="13"/>
  <c r="U33" i="13" s="1"/>
  <c r="M33" i="13"/>
  <c r="V33" i="13" s="1"/>
  <c r="Q33" i="13"/>
  <c r="X33" i="13" s="1"/>
  <c r="S33" i="13"/>
  <c r="S9" i="2" l="1"/>
  <c r="T9" i="2"/>
  <c r="R9" i="2"/>
  <c r="V9" i="2"/>
  <c r="Q9" i="2"/>
  <c r="R10" i="2"/>
  <c r="V10" i="2"/>
  <c r="Q10" i="2"/>
  <c r="T10" i="2"/>
  <c r="S10" i="2"/>
  <c r="R8" i="2"/>
  <c r="Q8" i="2"/>
  <c r="T8" i="2"/>
  <c r="V8" i="2"/>
  <c r="S8" i="2"/>
  <c r="R11" i="2" l="1"/>
  <c r="Q11" i="2"/>
  <c r="S11" i="2"/>
  <c r="V11" i="2"/>
  <c r="T11" i="2"/>
  <c r="Q7" i="2"/>
  <c r="S7" i="2"/>
  <c r="R7" i="2"/>
  <c r="T7" i="2"/>
  <c r="V7" i="2"/>
  <c r="Q12" i="2" l="1"/>
  <c r="V12" i="2"/>
  <c r="S12" i="2"/>
  <c r="R12" i="2"/>
  <c r="T12" i="2"/>
  <c r="Q10" i="3" l="1"/>
  <c r="V8" i="3"/>
  <c r="S8" i="3"/>
  <c r="S9" i="3"/>
  <c r="V12" i="3"/>
  <c r="R8" i="3" l="1"/>
  <c r="Q12" i="3"/>
  <c r="Q8" i="3"/>
  <c r="R9" i="3"/>
  <c r="V9" i="3"/>
  <c r="R10" i="3"/>
  <c r="Q9" i="3"/>
  <c r="V10" i="3"/>
  <c r="R12" i="3"/>
  <c r="S12" i="3"/>
  <c r="S10" i="3"/>
  <c r="I12" i="5"/>
  <c r="H12" i="5" l="1"/>
  <c r="J12" i="5"/>
</calcChain>
</file>

<file path=xl/sharedStrings.xml><?xml version="1.0" encoding="utf-8"?>
<sst xmlns="http://schemas.openxmlformats.org/spreadsheetml/2006/main" count="419" uniqueCount="186">
  <si>
    <t>Cr</t>
  </si>
  <si>
    <t>University of Wisconsin - River Falls</t>
  </si>
  <si>
    <t>Undergraduate Fees</t>
  </si>
  <si>
    <t>Res</t>
  </si>
  <si>
    <t>Minn Recip</t>
  </si>
  <si>
    <t>+ Non Resident</t>
  </si>
  <si>
    <t>Non Resident</t>
  </si>
  <si>
    <t>MN Rec</t>
  </si>
  <si>
    <t>Non-Res</t>
  </si>
  <si>
    <t>Half Credit Undergraduate Fees</t>
  </si>
  <si>
    <t>Graduate Fees</t>
  </si>
  <si>
    <t>+Non Resident</t>
  </si>
  <si>
    <t>Half Credit Graduate Fees</t>
  </si>
  <si>
    <t>Resident</t>
  </si>
  <si>
    <t>Non-Resident</t>
  </si>
  <si>
    <t>Undergraduate</t>
  </si>
  <si>
    <t>Graduate</t>
  </si>
  <si>
    <t>Senior (Age 60+)</t>
  </si>
  <si>
    <t>Tuition</t>
  </si>
  <si>
    <t>Recip</t>
  </si>
  <si>
    <t>Return to Wisconsin</t>
  </si>
  <si>
    <t>+ Return to Wisconsin</t>
  </si>
  <si>
    <t>+ Recip</t>
  </si>
  <si>
    <t>Total per Credit</t>
  </si>
  <si>
    <t>Differential</t>
  </si>
  <si>
    <t xml:space="preserve">       University of Wisconsin - River Falls</t>
  </si>
  <si>
    <t>Audit Fees Per Credit</t>
  </si>
  <si>
    <t xml:space="preserve">on a "space available" basis with the instructor's approval at the per credit </t>
  </si>
  <si>
    <t>available.</t>
  </si>
  <si>
    <t xml:space="preserve">It is the responsibility of the student to seek permission to audit from the </t>
  </si>
  <si>
    <t>instructor and inform the Registrar's Office using the approved "audit" form.</t>
  </si>
  <si>
    <t>Seg Fees</t>
  </si>
  <si>
    <t>Total WI Res</t>
  </si>
  <si>
    <t>Total MN Rec</t>
  </si>
  <si>
    <t>Total Non-Res</t>
  </si>
  <si>
    <t>Total WI Resident</t>
  </si>
  <si>
    <t>Total MN Reciprocity</t>
  </si>
  <si>
    <t>Total Return to Wisconsin</t>
  </si>
  <si>
    <t>Total Non-Resident</t>
  </si>
  <si>
    <t>Adult Degree Completion</t>
  </si>
  <si>
    <t xml:space="preserve">BUSA.BS:ADC </t>
  </si>
  <si>
    <t xml:space="preserve">BUSA.BS:FINC.ADC </t>
  </si>
  <si>
    <t xml:space="preserve">BUSA.BS:MNGT.ADC </t>
  </si>
  <si>
    <t xml:space="preserve">BUSA.BS:MKTG.ADC </t>
  </si>
  <si>
    <t>Credits</t>
  </si>
  <si>
    <t xml:space="preserve">       Online Course Tuition and Fees      </t>
  </si>
  <si>
    <t>Total =</t>
  </si>
  <si>
    <t>Per credit charge over 12 credits</t>
  </si>
  <si>
    <r>
      <t xml:space="preserve">Online Course Fees: </t>
    </r>
    <r>
      <rPr>
        <b/>
        <sz val="10"/>
        <rFont val="Arial"/>
        <family val="2"/>
      </rPr>
      <t>UWRF Business Courses</t>
    </r>
  </si>
  <si>
    <r>
      <t>3</t>
    </r>
    <r>
      <rPr>
        <sz val="10"/>
        <rFont val="Arial"/>
        <family val="2"/>
      </rPr>
      <t xml:space="preserve"> Credit course fee</t>
    </r>
  </si>
  <si>
    <r>
      <t xml:space="preserve">Online Course Fees: </t>
    </r>
    <r>
      <rPr>
        <b/>
        <sz val="10"/>
        <rFont val="Arial"/>
        <family val="2"/>
      </rPr>
      <t>General UWRF Courses</t>
    </r>
  </si>
  <si>
    <t>+ MSE</t>
  </si>
  <si>
    <t>Midwest Student Exchange</t>
  </si>
  <si>
    <t>Campus Fees</t>
  </si>
  <si>
    <t>Computer Science</t>
  </si>
  <si>
    <t xml:space="preserve">No Plateau </t>
  </si>
  <si>
    <t>ECHILD.ES</t>
  </si>
  <si>
    <t>ECHD.ES.PB</t>
  </si>
  <si>
    <t>This rate applies to students with Program/Plan:</t>
  </si>
  <si>
    <t>Bachelor of Applied Science</t>
  </si>
  <si>
    <t>Master of Science in Communicative Disorders</t>
  </si>
  <si>
    <t>CS.BAS.PB</t>
  </si>
  <si>
    <t>CS.BAS</t>
  </si>
  <si>
    <t>GCEPS</t>
  </si>
  <si>
    <t>MBA</t>
  </si>
  <si>
    <t>CPTS.MS</t>
  </si>
  <si>
    <t>CEP.MS</t>
  </si>
  <si>
    <t>Segregated Fee Note:</t>
  </si>
  <si>
    <t>Classes with Location = "Main UWRF Campus" are included in the calculation for segregated fee assessment.</t>
  </si>
  <si>
    <t xml:space="preserve">Class location codes are available from Additional Search Criteria or the class section link within the eSIS class search.  </t>
  </si>
  <si>
    <t>*Audit rates do not apply if students are also taking classes for credit.  The normal</t>
  </si>
  <si>
    <t xml:space="preserve"> per-credit tuition rate applies to all classes when taking credit and audit classes in the same term.</t>
  </si>
  <si>
    <t>No Seg Fees</t>
  </si>
  <si>
    <t>Grad STEMteach</t>
  </si>
  <si>
    <t>Tuition =Class Fees</t>
  </si>
  <si>
    <t>Bachelor of Science-Applied Computing</t>
  </si>
  <si>
    <t>2018-2019</t>
  </si>
  <si>
    <t>Online fee</t>
  </si>
  <si>
    <t>This rate applies to students in the following Program/Plans:</t>
  </si>
  <si>
    <t>MONT.MSE</t>
  </si>
  <si>
    <t xml:space="preserve">Grad-MSE Montessori Education </t>
  </si>
  <si>
    <t>Tuition without Differential</t>
  </si>
  <si>
    <t>Agricultural Engineering</t>
  </si>
  <si>
    <t>Junior and Senior Students Only 
(60 earned credits or greater)</t>
  </si>
  <si>
    <t>WI Resident</t>
  </si>
  <si>
    <t>Notes:</t>
  </si>
  <si>
    <t>Discontinued effective Fall 2018</t>
  </si>
  <si>
    <t>Credit</t>
  </si>
  <si>
    <t>Program Suspended August 2015</t>
  </si>
  <si>
    <t>Law Enforcement</t>
  </si>
  <si>
    <t xml:space="preserve">Credit </t>
  </si>
  <si>
    <t>Seg Fee</t>
  </si>
  <si>
    <t xml:space="preserve"> Board of Regent Authority</t>
  </si>
  <si>
    <t>Board of Regent Authority</t>
  </si>
  <si>
    <t>UW System Authority (Service Based Pricing)</t>
  </si>
  <si>
    <t>Institutional Authority (Continuing Ed)</t>
  </si>
  <si>
    <t>PBAC, CEPS</t>
  </si>
  <si>
    <t>Early Childhood Education</t>
  </si>
  <si>
    <t xml:space="preserve"> Institutional Authority (Continuing Ed)</t>
  </si>
  <si>
    <t xml:space="preserve">        Board of Regent Authority</t>
  </si>
  <si>
    <t>Education Specialist in School Psychology</t>
  </si>
  <si>
    <t>UW System Authority - Service Based Pricing</t>
  </si>
  <si>
    <t>Master of Science in Education</t>
  </si>
  <si>
    <r>
      <t xml:space="preserve">Master of Science in Computer Science </t>
    </r>
    <r>
      <rPr>
        <sz val="11"/>
        <rFont val="Arial"/>
        <family val="2"/>
      </rPr>
      <t>(UW System Authority - Service Based Pricing)</t>
    </r>
  </si>
  <si>
    <t>Tuition Rate</t>
  </si>
  <si>
    <t>School Psychology Tuition Rate</t>
  </si>
  <si>
    <r>
      <t xml:space="preserve">Master of Science Clinical Exercise Physiology </t>
    </r>
    <r>
      <rPr>
        <sz val="11"/>
        <rFont val="Arial"/>
        <family val="2"/>
      </rPr>
      <t>(UW System Authority - Service Based Pricing)</t>
    </r>
  </si>
  <si>
    <t>STAC.MS</t>
  </si>
  <si>
    <t>Environmental Engineering</t>
  </si>
  <si>
    <t>Associate of Arts and Sciences (Online)</t>
  </si>
  <si>
    <t>U W   E x t e n d e d   C a m p u s    C o l l a b o r a t i v e    P r o g r a m s</t>
  </si>
  <si>
    <t>Master of Science Cybersecurity</t>
  </si>
  <si>
    <t>Total Tuition</t>
  </si>
  <si>
    <t>No Seg Fee</t>
  </si>
  <si>
    <t>audit fee.  Segregated fees will not be charged, nor will comparable services be</t>
  </si>
  <si>
    <t>Any special course or online fees are the responsibility of the student.</t>
  </si>
  <si>
    <t>2021-2022</t>
  </si>
  <si>
    <t>[Effective April 2021, the program is no longer accepting new students.  Shared Goveranace needs to approve the discontinuation of the program as well as the Board of Regents.]</t>
  </si>
  <si>
    <t>considered for elimination after it is reviewed.]</t>
  </si>
  <si>
    <t xml:space="preserve">[Effective 1/27/2021, System recognized the MS in Computer Science has suspended admissions to the program.  Program will be </t>
  </si>
  <si>
    <t>Grad-Montessori Education Ed.D.</t>
  </si>
  <si>
    <t>Master of Science Health &amp; Wellness Mgmt
Graduate Certificate of Sustainability and Wellbeing</t>
  </si>
  <si>
    <t xml:space="preserve">Total WI Resident </t>
  </si>
  <si>
    <t>+ MN Reciprocity</t>
  </si>
  <si>
    <t>MN Reciprocity</t>
  </si>
  <si>
    <t>Non-degree seeking students taking ONLY audit classes may audit a class</t>
  </si>
  <si>
    <t>CBE Online fee</t>
  </si>
  <si>
    <r>
      <t>Master of Business Administration (Online) (</t>
    </r>
    <r>
      <rPr>
        <sz val="11"/>
        <rFont val="Arial"/>
        <family val="2"/>
      </rPr>
      <t>UW System Authority - Service Based Pricing)</t>
    </r>
  </si>
  <si>
    <t>Graduate SMGT classes (for the certificate).</t>
  </si>
  <si>
    <t xml:space="preserve">This rate applies to all Graduate HWM classes and select </t>
  </si>
  <si>
    <t>2022-2023</t>
  </si>
  <si>
    <t>(Maximum of $150)</t>
  </si>
  <si>
    <t>(Maximum of $420)</t>
  </si>
  <si>
    <t>SED.MSE.STEMTEACH</t>
  </si>
  <si>
    <t>Bachelor of Science Sustainable Management
Undergraduate Certificate - Sustainable Mgt</t>
  </si>
  <si>
    <t>Bachelor of Science Health &amp; Wellness Mgnt</t>
  </si>
  <si>
    <t>[Admission was discontinued starting Spring 2022.]</t>
  </si>
  <si>
    <t>Audit rates are:</t>
  </si>
  <si>
    <t>Undergrad</t>
  </si>
  <si>
    <t>(WI rate - differential) *.3</t>
  </si>
  <si>
    <t>(MN rate * .3)</t>
  </si>
  <si>
    <t>Grad</t>
  </si>
  <si>
    <t>(WI rate * .3)</t>
  </si>
  <si>
    <t>Geographic Information Systems</t>
  </si>
  <si>
    <t>[Effective Fall 2020, admission to the program was suspended.  The program has not yet been recommended for discontinuation.]</t>
  </si>
  <si>
    <t>GIS.BAS</t>
  </si>
  <si>
    <t>Per credit charge over 6 credits</t>
  </si>
  <si>
    <t>Summer 2022-2023</t>
  </si>
  <si>
    <t>Differential
(Falcon Promise)</t>
  </si>
  <si>
    <t>Differential
(Advising)</t>
  </si>
  <si>
    <t>+ Midwest</t>
  </si>
  <si>
    <t>Differential (Advising)</t>
  </si>
  <si>
    <t>Total Midwest Student Exchange</t>
  </si>
  <si>
    <t xml:space="preserve">Total Midwest Tuition </t>
  </si>
  <si>
    <t>Midwest Tuition</t>
  </si>
  <si>
    <t>Minnesota Reciprocity</t>
  </si>
  <si>
    <t xml:space="preserve">                                      Board of Regent Authority</t>
  </si>
  <si>
    <t>Differential (Falcon Promise)</t>
  </si>
  <si>
    <t xml:space="preserve"> + Recip</t>
  </si>
  <si>
    <t>Total Midwest Tuition</t>
  </si>
  <si>
    <t>+ MN Recip</t>
  </si>
  <si>
    <t xml:space="preserve"> Differential (Falcon Promise)</t>
  </si>
  <si>
    <t xml:space="preserve"> Differential (Advising)</t>
  </si>
  <si>
    <t>+ Midwest Tuition</t>
  </si>
  <si>
    <t>(NR rate - differential) * .5</t>
  </si>
  <si>
    <t>(NR rate * .5)</t>
  </si>
  <si>
    <t xml:space="preserve">University of Wisconsin-River Falls                 </t>
  </si>
  <si>
    <t>Biomedical Health Science</t>
  </si>
  <si>
    <t>WI Residential + Diff</t>
  </si>
  <si>
    <t>Biomedical Health Science Differetial</t>
  </si>
  <si>
    <t>Ag or Env Engineering Differential</t>
  </si>
  <si>
    <t>Master of Science Business Analytics (Online) (UW System Authority - Service Based Pricing)</t>
  </si>
  <si>
    <t>62.06 per credit</t>
  </si>
  <si>
    <t>NO PLATEAU</t>
  </si>
  <si>
    <t xml:space="preserve">Note: 9/4/13 Email from Budget Office states differential should be assessed up to four credits.  </t>
  </si>
  <si>
    <t>Online Class Fee Note:</t>
  </si>
  <si>
    <t>CBE classes (see subject list below) with Room or Mode of Instruction = "On-Line" are assessed a $70.00 per credit online fee on the first 6 online credits ($420 maximum)</t>
  </si>
  <si>
    <t>Online classes (Room or Mode of Instruction  = "On-Line") for subjects other than those offered by CBE have a $50.00 per credit online fee on the first 3 online credits ($150 maximum).</t>
  </si>
  <si>
    <t>Course Subjects Offered by CBE: ACCT, BLAW, CBE, ECON, FINC, MKTG, MNGT, MSL</t>
  </si>
  <si>
    <t>College of Business &amp; Economics Online Class Fee</t>
  </si>
  <si>
    <t>Per Credit on the first 6 credits ($420 maximum)</t>
  </si>
  <si>
    <t>Online Class Fee</t>
  </si>
  <si>
    <t>Per Credit on the first 3 credits ($150 maximum)</t>
  </si>
  <si>
    <t xml:space="preserve"> J-Term 2023-2024</t>
  </si>
  <si>
    <t>Per credit charge over 4 credits</t>
  </si>
  <si>
    <r>
      <t xml:space="preserve">Master of Science Strength and Conditioning </t>
    </r>
    <r>
      <rPr>
        <sz val="11"/>
        <rFont val="Arial"/>
        <family val="2"/>
      </rPr>
      <t>(UW System Authority - Service Based Pricing)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</si>
</sst>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164" formatCode="0.0"/>
    <numFmt numFmtId="165" formatCode="&quot;$&quot;#,##0.00"/>
  </numFmts>
  <fonts count="27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6"/>
      <name val="NewsGoth Lt BT"/>
      <family val="2"/>
    </font>
    <font>
      <sz val="16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4"/>
      <name val="NewsGoth Lt BT"/>
      <family val="2"/>
    </font>
    <font>
      <sz val="14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2"/>
      <color indexed="12"/>
      <name val="Arial"/>
      <family val="2"/>
    </font>
    <font>
      <sz val="12"/>
      <color theme="1"/>
      <name val="Arial"/>
      <family val="2"/>
    </font>
    <font>
      <u/>
      <sz val="12"/>
      <name val="Univers (WN)"/>
    </font>
    <font>
      <b/>
      <sz val="12"/>
      <color indexed="12"/>
      <name val="Arial"/>
      <family val="2"/>
    </font>
    <font>
      <sz val="11"/>
      <name val="Arial"/>
      <family val="2"/>
    </font>
    <font>
      <b/>
      <sz val="12"/>
      <color rgb="FF0070C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18"/>
      <name val="Arial"/>
      <family val="2"/>
    </font>
    <font>
      <b/>
      <sz val="20"/>
      <name val="NewsGoth Lt BT"/>
      <family val="2"/>
    </font>
    <font>
      <sz val="20"/>
      <name val="Arial"/>
      <family val="2"/>
    </font>
    <font>
      <b/>
      <sz val="20"/>
      <name val="Arial"/>
      <family val="2"/>
    </font>
    <font>
      <b/>
      <sz val="12"/>
      <color rgb="FF0000FF"/>
      <name val="Arial"/>
      <family val="2"/>
    </font>
    <font>
      <sz val="12"/>
      <color rgb="FF0000FF"/>
      <name val="Arial"/>
      <family val="2"/>
    </font>
    <font>
      <strike/>
      <sz val="14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71">
    <xf numFmtId="0" fontId="0" fillId="0" borderId="0" xfId="0"/>
    <xf numFmtId="4" fontId="0" fillId="0" borderId="0" xfId="0" applyNumberFormat="1"/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4" fillId="0" borderId="0" xfId="0" applyFont="1" applyAlignment="1" applyProtection="1">
      <alignment horizontal="centerContinuous"/>
      <protection locked="0"/>
    </xf>
    <xf numFmtId="4" fontId="5" fillId="0" borderId="2" xfId="0" applyNumberFormat="1" applyFont="1" applyBorder="1" applyProtection="1">
      <protection locked="0"/>
    </xf>
    <xf numFmtId="4" fontId="5" fillId="0" borderId="0" xfId="0" applyNumberFormat="1" applyFont="1" applyAlignment="1" applyProtection="1">
      <alignment horizontal="left" indent="2"/>
      <protection locked="0"/>
    </xf>
    <xf numFmtId="4" fontId="0" fillId="0" borderId="0" xfId="0" applyNumberFormat="1" applyAlignment="1" applyProtection="1">
      <alignment horizontal="left" indent="2"/>
      <protection locked="0"/>
    </xf>
    <xf numFmtId="1" fontId="5" fillId="0" borderId="0" xfId="0" applyNumberFormat="1" applyFont="1" applyAlignment="1" applyProtection="1">
      <alignment horizontal="right"/>
      <protection locked="0"/>
    </xf>
    <xf numFmtId="4" fontId="5" fillId="0" borderId="2" xfId="0" applyNumberFormat="1" applyFont="1" applyBorder="1"/>
    <xf numFmtId="4" fontId="6" fillId="0" borderId="0" xfId="0" applyNumberFormat="1" applyFont="1" applyAlignment="1" applyProtection="1">
      <alignment horizontal="left" indent="2"/>
      <protection locked="0"/>
    </xf>
    <xf numFmtId="0" fontId="7" fillId="0" borderId="0" xfId="0" applyFont="1" applyAlignment="1">
      <alignment horizontal="centerContinuous"/>
    </xf>
    <xf numFmtId="0" fontId="8" fillId="0" borderId="0" xfId="0" applyFont="1"/>
    <xf numFmtId="0" fontId="8" fillId="0" borderId="0" xfId="0" applyFont="1" applyAlignment="1">
      <alignment horizontal="centerContinuous"/>
    </xf>
    <xf numFmtId="0" fontId="8" fillId="0" borderId="0" xfId="0" applyFont="1" applyAlignment="1" applyProtection="1">
      <alignment horizontal="centerContinuous"/>
      <protection locked="0"/>
    </xf>
    <xf numFmtId="0" fontId="9" fillId="0" borderId="0" xfId="0" applyFont="1" applyAlignment="1">
      <alignment horizontal="centerContinuous" vertical="justify"/>
    </xf>
    <xf numFmtId="0" fontId="9" fillId="0" borderId="0" xfId="0" applyFont="1" applyAlignment="1">
      <alignment horizontal="centerContinuous"/>
    </xf>
    <xf numFmtId="0" fontId="6" fillId="0" borderId="0" xfId="0" applyFont="1"/>
    <xf numFmtId="4" fontId="5" fillId="0" borderId="1" xfId="0" applyNumberFormat="1" applyFont="1" applyBorder="1"/>
    <xf numFmtId="4" fontId="5" fillId="0" borderId="0" xfId="0" applyNumberFormat="1" applyFont="1"/>
    <xf numFmtId="0" fontId="6" fillId="0" borderId="0" xfId="0" applyFont="1" applyAlignment="1">
      <alignment horizontal="centerContinuous"/>
    </xf>
    <xf numFmtId="0" fontId="10" fillId="0" borderId="0" xfId="0" applyFont="1" applyAlignment="1">
      <alignment horizontal="centerContinuous"/>
    </xf>
    <xf numFmtId="0" fontId="5" fillId="0" borderId="0" xfId="0" applyFont="1"/>
    <xf numFmtId="0" fontId="11" fillId="0" borderId="0" xfId="0" applyFont="1" applyAlignment="1">
      <alignment horizontal="centerContinuous" vertical="justify"/>
    </xf>
    <xf numFmtId="0" fontId="11" fillId="0" borderId="0" xfId="0" applyFont="1" applyAlignment="1">
      <alignment horizontal="centerContinuous"/>
    </xf>
    <xf numFmtId="0" fontId="10" fillId="0" borderId="0" xfId="0" applyFont="1"/>
    <xf numFmtId="0" fontId="9" fillId="0" borderId="0" xfId="0" applyFont="1"/>
    <xf numFmtId="40" fontId="0" fillId="0" borderId="0" xfId="0" applyNumberFormat="1"/>
    <xf numFmtId="4" fontId="5" fillId="0" borderId="0" xfId="0" applyNumberFormat="1" applyFont="1" applyProtection="1">
      <protection locked="0"/>
    </xf>
    <xf numFmtId="4" fontId="12" fillId="0" borderId="1" xfId="0" applyNumberFormat="1" applyFont="1" applyBorder="1"/>
    <xf numFmtId="4" fontId="2" fillId="0" borderId="0" xfId="0" applyNumberFormat="1" applyFont="1"/>
    <xf numFmtId="0" fontId="2" fillId="0" borderId="0" xfId="0" applyFont="1"/>
    <xf numFmtId="0" fontId="5" fillId="0" borderId="0" xfId="0" applyFont="1" applyAlignment="1">
      <alignment horizontal="center" wrapText="1"/>
    </xf>
    <xf numFmtId="8" fontId="6" fillId="0" borderId="4" xfId="0" applyNumberFormat="1" applyFont="1" applyBorder="1"/>
    <xf numFmtId="4" fontId="5" fillId="0" borderId="5" xfId="0" applyNumberFormat="1" applyFont="1" applyBorder="1"/>
    <xf numFmtId="8" fontId="6" fillId="0" borderId="6" xfId="0" applyNumberFormat="1" applyFont="1" applyBorder="1"/>
    <xf numFmtId="4" fontId="6" fillId="0" borderId="0" xfId="0" applyNumberFormat="1" applyFont="1"/>
    <xf numFmtId="1" fontId="5" fillId="0" borderId="0" xfId="0" applyNumberFormat="1" applyFont="1" applyAlignment="1">
      <alignment horizontal="center"/>
    </xf>
    <xf numFmtId="4" fontId="12" fillId="0" borderId="0" xfId="0" applyNumberFormat="1" applyFont="1"/>
    <xf numFmtId="1" fontId="5" fillId="0" borderId="7" xfId="0" applyNumberFormat="1" applyFont="1" applyBorder="1" applyAlignment="1">
      <alignment horizontal="right"/>
    </xf>
    <xf numFmtId="1" fontId="5" fillId="0" borderId="8" xfId="0" applyNumberFormat="1" applyFont="1" applyBorder="1" applyAlignment="1">
      <alignment horizontal="right"/>
    </xf>
    <xf numFmtId="1" fontId="9" fillId="0" borderId="0" xfId="0" applyNumberFormat="1" applyFont="1" applyProtection="1">
      <protection locked="0"/>
    </xf>
    <xf numFmtId="4" fontId="9" fillId="0" borderId="0" xfId="0" applyNumberFormat="1" applyFont="1" applyAlignment="1" applyProtection="1">
      <alignment horizontal="left" indent="2"/>
      <protection locked="0"/>
    </xf>
    <xf numFmtId="1" fontId="9" fillId="0" borderId="0" xfId="0" applyNumberFormat="1" applyFont="1" applyAlignment="1" applyProtection="1">
      <alignment horizontal="right"/>
      <protection locked="0"/>
    </xf>
    <xf numFmtId="0" fontId="5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4" fontId="12" fillId="0" borderId="22" xfId="0" applyNumberFormat="1" applyFont="1" applyBorder="1"/>
    <xf numFmtId="1" fontId="5" fillId="0" borderId="7" xfId="0" applyNumberFormat="1" applyFont="1" applyBorder="1" applyAlignment="1">
      <alignment horizontal="center"/>
    </xf>
    <xf numFmtId="1" fontId="5" fillId="0" borderId="8" xfId="0" applyNumberFormat="1" applyFont="1" applyBorder="1" applyAlignment="1">
      <alignment horizontal="center"/>
    </xf>
    <xf numFmtId="1" fontId="5" fillId="0" borderId="21" xfId="0" applyNumberFormat="1" applyFont="1" applyBorder="1" applyAlignment="1">
      <alignment horizontal="right"/>
    </xf>
    <xf numFmtId="0" fontId="9" fillId="0" borderId="0" xfId="0" applyFont="1" applyAlignment="1">
      <alignment horizontal="left"/>
    </xf>
    <xf numFmtId="4" fontId="2" fillId="0" borderId="12" xfId="0" applyNumberFormat="1" applyFont="1" applyBorder="1"/>
    <xf numFmtId="0" fontId="6" fillId="0" borderId="13" xfId="0" applyFont="1" applyBorder="1"/>
    <xf numFmtId="4" fontId="6" fillId="0" borderId="12" xfId="0" applyNumberFormat="1" applyFont="1" applyBorder="1"/>
    <xf numFmtId="4" fontId="6" fillId="0" borderId="14" xfId="0" applyNumberFormat="1" applyFont="1" applyBorder="1"/>
    <xf numFmtId="0" fontId="6" fillId="0" borderId="15" xfId="0" applyFont="1" applyBorder="1"/>
    <xf numFmtId="0" fontId="6" fillId="0" borderId="16" xfId="0" applyFont="1" applyBorder="1"/>
    <xf numFmtId="0" fontId="6" fillId="0" borderId="18" xfId="0" applyFont="1" applyBorder="1"/>
    <xf numFmtId="4" fontId="6" fillId="0" borderId="17" xfId="0" applyNumberFormat="1" applyFont="1" applyBorder="1"/>
    <xf numFmtId="0" fontId="6" fillId="0" borderId="19" xfId="0" applyFont="1" applyBorder="1"/>
    <xf numFmtId="0" fontId="14" fillId="0" borderId="0" xfId="0" applyFont="1"/>
    <xf numFmtId="40" fontId="5" fillId="0" borderId="0" xfId="0" applyNumberFormat="1" applyFont="1"/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165" fontId="6" fillId="0" borderId="4" xfId="0" applyNumberFormat="1" applyFont="1" applyBorder="1"/>
    <xf numFmtId="165" fontId="9" fillId="0" borderId="0" xfId="0" applyNumberFormat="1" applyFont="1" applyAlignment="1" applyProtection="1">
      <alignment horizontal="left" indent="2"/>
      <protection locked="0"/>
    </xf>
    <xf numFmtId="1" fontId="5" fillId="0" borderId="7" xfId="0" applyNumberFormat="1" applyFont="1" applyBorder="1" applyAlignment="1" applyProtection="1">
      <alignment horizontal="right"/>
      <protection locked="0"/>
    </xf>
    <xf numFmtId="164" fontId="5" fillId="0" borderId="7" xfId="0" applyNumberFormat="1" applyFont="1" applyBorder="1" applyAlignment="1" applyProtection="1">
      <alignment horizontal="right"/>
      <protection locked="0"/>
    </xf>
    <xf numFmtId="0" fontId="5" fillId="0" borderId="29" xfId="0" applyFont="1" applyBorder="1" applyAlignment="1">
      <alignment horizontal="center" wrapText="1"/>
    </xf>
    <xf numFmtId="1" fontId="5" fillId="0" borderId="30" xfId="0" applyNumberFormat="1" applyFont="1" applyBorder="1" applyAlignment="1">
      <alignment horizontal="right"/>
    </xf>
    <xf numFmtId="1" fontId="9" fillId="3" borderId="0" xfId="0" applyNumberFormat="1" applyFont="1" applyFill="1" applyProtection="1">
      <protection locked="0"/>
    </xf>
    <xf numFmtId="4" fontId="5" fillId="3" borderId="0" xfId="0" applyNumberFormat="1" applyFont="1" applyFill="1" applyAlignment="1" applyProtection="1">
      <alignment horizontal="left" indent="2"/>
      <protection locked="0"/>
    </xf>
    <xf numFmtId="0" fontId="6" fillId="3" borderId="0" xfId="0" applyFont="1" applyFill="1"/>
    <xf numFmtId="164" fontId="5" fillId="0" borderId="7" xfId="0" applyNumberFormat="1" applyFont="1" applyBorder="1" applyAlignment="1">
      <alignment horizontal="right"/>
    </xf>
    <xf numFmtId="4" fontId="5" fillId="3" borderId="2" xfId="0" applyNumberFormat="1" applyFont="1" applyFill="1" applyBorder="1" applyProtection="1">
      <protection locked="0"/>
    </xf>
    <xf numFmtId="4" fontId="5" fillId="3" borderId="2" xfId="0" applyNumberFormat="1" applyFont="1" applyFill="1" applyBorder="1"/>
    <xf numFmtId="8" fontId="2" fillId="3" borderId="0" xfId="0" applyNumberFormat="1" applyFont="1" applyFill="1"/>
    <xf numFmtId="1" fontId="9" fillId="3" borderId="0" xfId="0" applyNumberFormat="1" applyFont="1" applyFill="1" applyAlignment="1" applyProtection="1">
      <alignment horizontal="left"/>
      <protection locked="0"/>
    </xf>
    <xf numFmtId="4" fontId="6" fillId="3" borderId="0" xfId="0" applyNumberFormat="1" applyFont="1" applyFill="1" applyAlignment="1" applyProtection="1">
      <alignment horizontal="left" indent="2"/>
      <protection locked="0"/>
    </xf>
    <xf numFmtId="0" fontId="1" fillId="3" borderId="0" xfId="0" applyFont="1" applyFill="1"/>
    <xf numFmtId="0" fontId="1" fillId="0" borderId="0" xfId="0" applyFont="1"/>
    <xf numFmtId="0" fontId="5" fillId="0" borderId="21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5" fillId="0" borderId="23" xfId="0" applyFont="1" applyBorder="1" applyAlignment="1">
      <alignment horizontal="center" wrapText="1"/>
    </xf>
    <xf numFmtId="1" fontId="5" fillId="0" borderId="35" xfId="0" applyNumberFormat="1" applyFont="1" applyBorder="1" applyAlignment="1">
      <alignment horizontal="right"/>
    </xf>
    <xf numFmtId="4" fontId="12" fillId="0" borderId="4" xfId="0" applyNumberFormat="1" applyFont="1" applyBorder="1"/>
    <xf numFmtId="4" fontId="5" fillId="0" borderId="33" xfId="0" applyNumberFormat="1" applyFont="1" applyBorder="1"/>
    <xf numFmtId="1" fontId="5" fillId="0" borderId="20" xfId="0" applyNumberFormat="1" applyFont="1" applyBorder="1" applyAlignment="1">
      <alignment horizontal="right"/>
    </xf>
    <xf numFmtId="4" fontId="5" fillId="0" borderId="3" xfId="0" applyNumberFormat="1" applyFont="1" applyBorder="1"/>
    <xf numFmtId="1" fontId="5" fillId="0" borderId="0" xfId="0" applyNumberFormat="1" applyFont="1" applyAlignment="1">
      <alignment horizontal="right"/>
    </xf>
    <xf numFmtId="4" fontId="5" fillId="2" borderId="2" xfId="0" applyNumberFormat="1" applyFont="1" applyFill="1" applyBorder="1"/>
    <xf numFmtId="0" fontId="5" fillId="3" borderId="10" xfId="0" applyFont="1" applyFill="1" applyBorder="1" applyAlignment="1">
      <alignment horizontal="center" wrapText="1"/>
    </xf>
    <xf numFmtId="49" fontId="5" fillId="0" borderId="10" xfId="0" applyNumberFormat="1" applyFont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5" fillId="2" borderId="11" xfId="0" applyFont="1" applyFill="1" applyBorder="1" applyAlignment="1">
      <alignment horizontal="center" wrapText="1"/>
    </xf>
    <xf numFmtId="4" fontId="15" fillId="3" borderId="22" xfId="0" applyNumberFormat="1" applyFont="1" applyFill="1" applyBorder="1"/>
    <xf numFmtId="4" fontId="9" fillId="3" borderId="22" xfId="0" applyNumberFormat="1" applyFont="1" applyFill="1" applyBorder="1"/>
    <xf numFmtId="4" fontId="5" fillId="3" borderId="22" xfId="0" applyNumberFormat="1" applyFont="1" applyFill="1" applyBorder="1"/>
    <xf numFmtId="4" fontId="5" fillId="2" borderId="22" xfId="0" applyNumberFormat="1" applyFont="1" applyFill="1" applyBorder="1"/>
    <xf numFmtId="4" fontId="5" fillId="2" borderId="23" xfId="0" applyNumberFormat="1" applyFont="1" applyFill="1" applyBorder="1"/>
    <xf numFmtId="4" fontId="5" fillId="2" borderId="39" xfId="0" applyNumberFormat="1" applyFont="1" applyFill="1" applyBorder="1"/>
    <xf numFmtId="164" fontId="5" fillId="0" borderId="21" xfId="0" applyNumberFormat="1" applyFont="1" applyBorder="1" applyAlignment="1">
      <alignment horizontal="right"/>
    </xf>
    <xf numFmtId="4" fontId="5" fillId="0" borderId="22" xfId="0" applyNumberFormat="1" applyFont="1" applyBorder="1"/>
    <xf numFmtId="4" fontId="5" fillId="2" borderId="2" xfId="0" applyNumberFormat="1" applyFont="1" applyFill="1" applyBorder="1" applyProtection="1"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0" fontId="5" fillId="3" borderId="10" xfId="0" applyFont="1" applyFill="1" applyBorder="1" applyAlignment="1" applyProtection="1">
      <alignment horizontal="center" vertical="center" wrapText="1"/>
      <protection locked="0"/>
    </xf>
    <xf numFmtId="0" fontId="5" fillId="0" borderId="10" xfId="0" quotePrefix="1" applyFont="1" applyBorder="1" applyAlignment="1" applyProtection="1">
      <alignment horizontal="center" vertical="center" wrapText="1"/>
      <protection locked="0"/>
    </xf>
    <xf numFmtId="49" fontId="5" fillId="3" borderId="10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0" xfId="0" applyFont="1" applyFill="1" applyBorder="1" applyAlignment="1" applyProtection="1">
      <alignment horizontal="center" vertical="center" wrapText="1"/>
      <protection locked="0"/>
    </xf>
    <xf numFmtId="0" fontId="5" fillId="2" borderId="11" xfId="0" applyFont="1" applyFill="1" applyBorder="1" applyAlignment="1" applyProtection="1">
      <alignment horizontal="center" vertical="center" wrapText="1"/>
      <protection locked="0"/>
    </xf>
    <xf numFmtId="1" fontId="5" fillId="0" borderId="21" xfId="0" applyNumberFormat="1" applyFont="1" applyBorder="1" applyAlignment="1" applyProtection="1">
      <alignment horizontal="right"/>
      <protection locked="0"/>
    </xf>
    <xf numFmtId="4" fontId="12" fillId="0" borderId="22" xfId="0" applyNumberFormat="1" applyFont="1" applyBorder="1" applyProtection="1">
      <protection locked="0"/>
    </xf>
    <xf numFmtId="4" fontId="13" fillId="0" borderId="22" xfId="0" applyNumberFormat="1" applyFont="1" applyBorder="1" applyProtection="1">
      <protection locked="0"/>
    </xf>
    <xf numFmtId="4" fontId="9" fillId="3" borderId="22" xfId="0" applyNumberFormat="1" applyFont="1" applyFill="1" applyBorder="1" applyProtection="1">
      <protection locked="0"/>
    </xf>
    <xf numFmtId="4" fontId="5" fillId="3" borderId="22" xfId="0" applyNumberFormat="1" applyFont="1" applyFill="1" applyBorder="1" applyProtection="1">
      <protection locked="0"/>
    </xf>
    <xf numFmtId="4" fontId="5" fillId="2" borderId="22" xfId="0" applyNumberFormat="1" applyFont="1" applyFill="1" applyBorder="1" applyProtection="1">
      <protection locked="0"/>
    </xf>
    <xf numFmtId="4" fontId="5" fillId="2" borderId="23" xfId="0" applyNumberFormat="1" applyFont="1" applyFill="1" applyBorder="1" applyProtection="1">
      <protection locked="0"/>
    </xf>
    <xf numFmtId="4" fontId="5" fillId="2" borderId="39" xfId="0" applyNumberFormat="1" applyFont="1" applyFill="1" applyBorder="1" applyProtection="1">
      <protection locked="0"/>
    </xf>
    <xf numFmtId="4" fontId="5" fillId="0" borderId="22" xfId="0" applyNumberFormat="1" applyFont="1" applyBorder="1" applyProtection="1">
      <protection locked="0"/>
    </xf>
    <xf numFmtId="4" fontId="12" fillId="3" borderId="22" xfId="0" applyNumberFormat="1" applyFont="1" applyFill="1" applyBorder="1"/>
    <xf numFmtId="4" fontId="15" fillId="0" borderId="22" xfId="0" applyNumberFormat="1" applyFont="1" applyBorder="1"/>
    <xf numFmtId="49" fontId="5" fillId="0" borderId="10" xfId="0" applyNumberFormat="1" applyFont="1" applyBorder="1" applyAlignment="1" applyProtection="1">
      <alignment horizontal="center" vertical="center" wrapText="1"/>
      <protection locked="0"/>
    </xf>
    <xf numFmtId="0" fontId="9" fillId="0" borderId="11" xfId="0" applyFont="1" applyBorder="1" applyAlignment="1">
      <alignment horizontal="center" wrapText="1"/>
    </xf>
    <xf numFmtId="4" fontId="9" fillId="0" borderId="24" xfId="0" applyNumberFormat="1" applyFont="1" applyBorder="1"/>
    <xf numFmtId="4" fontId="9" fillId="0" borderId="39" xfId="0" applyNumberFormat="1" applyFont="1" applyBorder="1"/>
    <xf numFmtId="4" fontId="9" fillId="0" borderId="32" xfId="0" applyNumberFormat="1" applyFont="1" applyBorder="1"/>
    <xf numFmtId="1" fontId="5" fillId="0" borderId="30" xfId="0" applyNumberFormat="1" applyFont="1" applyBorder="1" applyAlignment="1">
      <alignment horizontal="center"/>
    </xf>
    <xf numFmtId="4" fontId="1" fillId="0" borderId="12" xfId="0" applyNumberFormat="1" applyFont="1" applyBorder="1"/>
    <xf numFmtId="4" fontId="9" fillId="0" borderId="25" xfId="0" applyNumberFormat="1" applyFont="1" applyBorder="1"/>
    <xf numFmtId="4" fontId="9" fillId="0" borderId="23" xfId="0" applyNumberFormat="1" applyFont="1" applyBorder="1"/>
    <xf numFmtId="0" fontId="9" fillId="0" borderId="34" xfId="0" applyFont="1" applyBorder="1" applyAlignment="1">
      <alignment horizontal="center" wrapText="1"/>
    </xf>
    <xf numFmtId="4" fontId="9" fillId="0" borderId="36" xfId="0" applyNumberFormat="1" applyFont="1" applyBorder="1"/>
    <xf numFmtId="4" fontId="9" fillId="0" borderId="37" xfId="0" applyNumberFormat="1" applyFont="1" applyBorder="1"/>
    <xf numFmtId="4" fontId="9" fillId="0" borderId="38" xfId="0" applyNumberFormat="1" applyFont="1" applyBorder="1"/>
    <xf numFmtId="4" fontId="5" fillId="3" borderId="0" xfId="0" applyNumberFormat="1" applyFont="1" applyFill="1"/>
    <xf numFmtId="1" fontId="8" fillId="0" borderId="0" xfId="0" applyNumberFormat="1" applyFont="1" applyAlignment="1">
      <alignment horizontal="centerContinuous"/>
    </xf>
    <xf numFmtId="4" fontId="5" fillId="0" borderId="31" xfId="0" applyNumberFormat="1" applyFont="1" applyBorder="1"/>
    <xf numFmtId="0" fontId="9" fillId="0" borderId="26" xfId="0" applyFont="1" applyBorder="1" applyAlignment="1">
      <alignment horizontal="left"/>
    </xf>
    <xf numFmtId="0" fontId="6" fillId="0" borderId="27" xfId="0" applyFont="1" applyBorder="1"/>
    <xf numFmtId="0" fontId="6" fillId="0" borderId="27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8" fontId="6" fillId="0" borderId="15" xfId="0" applyNumberFormat="1" applyFont="1" applyBorder="1"/>
    <xf numFmtId="1" fontId="5" fillId="0" borderId="40" xfId="0" applyNumberFormat="1" applyFont="1" applyBorder="1" applyAlignment="1">
      <alignment horizontal="right"/>
    </xf>
    <xf numFmtId="4" fontId="9" fillId="0" borderId="41" xfId="0" applyNumberFormat="1" applyFont="1" applyBorder="1"/>
    <xf numFmtId="0" fontId="5" fillId="0" borderId="2" xfId="0" applyFont="1" applyBorder="1"/>
    <xf numFmtId="0" fontId="5" fillId="0" borderId="2" xfId="0" applyFont="1" applyBorder="1" applyAlignment="1">
      <alignment horizontal="center"/>
    </xf>
    <xf numFmtId="4" fontId="5" fillId="0" borderId="2" xfId="0" applyNumberFormat="1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9" fillId="0" borderId="2" xfId="0" applyFont="1" applyBorder="1"/>
    <xf numFmtId="2" fontId="5" fillId="0" borderId="2" xfId="0" applyNumberFormat="1" applyFont="1" applyBorder="1" applyAlignment="1">
      <alignment horizontal="righ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5" fillId="0" borderId="21" xfId="0" applyFont="1" applyBorder="1" applyAlignment="1" applyProtection="1">
      <alignment horizontal="center" vertical="center" wrapText="1"/>
      <protection locked="0"/>
    </xf>
    <xf numFmtId="0" fontId="5" fillId="0" borderId="22" xfId="0" applyFont="1" applyBorder="1" applyAlignment="1" applyProtection="1">
      <alignment horizontal="center" vertical="center" wrapText="1"/>
      <protection locked="0"/>
    </xf>
    <xf numFmtId="0" fontId="5" fillId="3" borderId="22" xfId="0" applyFont="1" applyFill="1" applyBorder="1" applyAlignment="1" applyProtection="1">
      <alignment horizontal="center" vertical="center" wrapText="1"/>
      <protection locked="0"/>
    </xf>
    <xf numFmtId="0" fontId="5" fillId="0" borderId="22" xfId="0" quotePrefix="1" applyFont="1" applyBorder="1" applyAlignment="1" applyProtection="1">
      <alignment horizontal="center" vertical="center" wrapText="1"/>
      <protection locked="0"/>
    </xf>
    <xf numFmtId="49" fontId="5" fillId="0" borderId="22" xfId="0" applyNumberFormat="1" applyFont="1" applyBorder="1" applyAlignment="1" applyProtection="1">
      <alignment horizontal="center" vertical="center" wrapText="1"/>
      <protection locked="0"/>
    </xf>
    <xf numFmtId="49" fontId="5" fillId="3" borderId="22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2" xfId="0" applyFont="1" applyFill="1" applyBorder="1" applyAlignment="1" applyProtection="1">
      <alignment horizontal="center" vertical="center" wrapText="1"/>
      <protection locked="0"/>
    </xf>
    <xf numFmtId="0" fontId="5" fillId="2" borderId="23" xfId="0" applyFont="1" applyFill="1" applyBorder="1" applyAlignment="1" applyProtection="1">
      <alignment horizontal="center" vertical="center" wrapText="1"/>
      <protection locked="0"/>
    </xf>
    <xf numFmtId="4" fontId="5" fillId="4" borderId="2" xfId="0" applyNumberFormat="1" applyFont="1" applyFill="1" applyBorder="1" applyProtection="1">
      <protection locked="0"/>
    </xf>
    <xf numFmtId="0" fontId="5" fillId="3" borderId="10" xfId="0" quotePrefix="1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>
      <alignment horizontal="right"/>
    </xf>
    <xf numFmtId="0" fontId="0" fillId="0" borderId="2" xfId="0" applyBorder="1"/>
    <xf numFmtId="0" fontId="5" fillId="2" borderId="10" xfId="0" quotePrefix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4" fillId="0" borderId="0" xfId="0" applyFont="1" applyAlignment="1">
      <alignment horizontal="left"/>
    </xf>
    <xf numFmtId="0" fontId="11" fillId="0" borderId="0" xfId="0" applyFont="1"/>
    <xf numFmtId="0" fontId="8" fillId="0" borderId="0" xfId="0" applyFont="1" applyAlignment="1">
      <alignment horizontal="left" vertical="top"/>
    </xf>
    <xf numFmtId="0" fontId="5" fillId="0" borderId="22" xfId="0" quotePrefix="1" applyFont="1" applyBorder="1" applyAlignment="1">
      <alignment horizontal="center" vertical="center" wrapText="1"/>
    </xf>
    <xf numFmtId="0" fontId="5" fillId="3" borderId="22" xfId="0" quotePrefix="1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165" fontId="6" fillId="0" borderId="0" xfId="0" applyNumberFormat="1" applyFont="1"/>
    <xf numFmtId="8" fontId="6" fillId="0" borderId="0" xfId="0" applyNumberFormat="1" applyFont="1"/>
    <xf numFmtId="4" fontId="1" fillId="0" borderId="42" xfId="0" applyNumberFormat="1" applyFont="1" applyBorder="1"/>
    <xf numFmtId="0" fontId="1" fillId="0" borderId="42" xfId="0" applyFont="1" applyBorder="1"/>
    <xf numFmtId="0" fontId="16" fillId="0" borderId="0" xfId="0" applyFont="1"/>
    <xf numFmtId="1" fontId="9" fillId="0" borderId="0" xfId="0" applyNumberFormat="1" applyFont="1" applyAlignment="1" applyProtection="1">
      <alignment horizontal="left"/>
      <protection locked="0"/>
    </xf>
    <xf numFmtId="0" fontId="20" fillId="0" borderId="0" xfId="0" applyFont="1" applyAlignment="1">
      <alignment horizontal="centerContinuous"/>
    </xf>
    <xf numFmtId="0" fontId="0" fillId="4" borderId="0" xfId="0" applyFill="1"/>
    <xf numFmtId="0" fontId="4" fillId="4" borderId="0" xfId="0" applyFont="1" applyFill="1" applyAlignment="1">
      <alignment horizontal="centerContinuous"/>
    </xf>
    <xf numFmtId="0" fontId="5" fillId="4" borderId="10" xfId="0" quotePrefix="1" applyFont="1" applyFill="1" applyBorder="1" applyAlignment="1" applyProtection="1">
      <alignment horizontal="center" vertical="center" wrapText="1"/>
      <protection locked="0"/>
    </xf>
    <xf numFmtId="4" fontId="2" fillId="0" borderId="42" xfId="0" applyNumberFormat="1" applyFont="1" applyBorder="1"/>
    <xf numFmtId="4" fontId="2" fillId="0" borderId="43" xfId="0" applyNumberFormat="1" applyFont="1" applyBorder="1"/>
    <xf numFmtId="0" fontId="9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5" fillId="2" borderId="44" xfId="0" applyFont="1" applyFill="1" applyBorder="1" applyAlignment="1" applyProtection="1">
      <alignment horizontal="center" vertical="center" wrapText="1"/>
      <protection locked="0"/>
    </xf>
    <xf numFmtId="4" fontId="5" fillId="2" borderId="45" xfId="0" applyNumberFormat="1" applyFont="1" applyFill="1" applyBorder="1" applyProtection="1">
      <protection locked="0"/>
    </xf>
    <xf numFmtId="4" fontId="5" fillId="2" borderId="46" xfId="0" applyNumberFormat="1" applyFont="1" applyFill="1" applyBorder="1" applyProtection="1">
      <protection locked="0"/>
    </xf>
    <xf numFmtId="4" fontId="5" fillId="2" borderId="47" xfId="0" applyNumberFormat="1" applyFont="1" applyFill="1" applyBorder="1" applyProtection="1">
      <protection locked="0"/>
    </xf>
    <xf numFmtId="4" fontId="5" fillId="4" borderId="0" xfId="0" applyNumberFormat="1" applyFont="1" applyFill="1" applyProtection="1">
      <protection locked="0"/>
    </xf>
    <xf numFmtId="4" fontId="0" fillId="4" borderId="0" xfId="0" applyNumberFormat="1" applyFill="1"/>
    <xf numFmtId="0" fontId="5" fillId="2" borderId="45" xfId="0" applyFont="1" applyFill="1" applyBorder="1" applyAlignment="1" applyProtection="1">
      <alignment horizontal="center" vertical="center" wrapText="1"/>
      <protection locked="0"/>
    </xf>
    <xf numFmtId="0" fontId="5" fillId="0" borderId="10" xfId="0" quotePrefix="1" applyFont="1" applyBorder="1" applyAlignment="1">
      <alignment horizontal="center" wrapText="1"/>
    </xf>
    <xf numFmtId="1" fontId="5" fillId="0" borderId="20" xfId="0" applyNumberFormat="1" applyFont="1" applyBorder="1" applyAlignment="1" applyProtection="1">
      <alignment horizontal="right"/>
      <protection locked="0"/>
    </xf>
    <xf numFmtId="4" fontId="5" fillId="2" borderId="50" xfId="0" applyNumberFormat="1" applyFont="1" applyFill="1" applyBorder="1" applyProtection="1">
      <protection locked="0"/>
    </xf>
    <xf numFmtId="4" fontId="12" fillId="0" borderId="48" xfId="0" applyNumberFormat="1" applyFont="1" applyBorder="1" applyProtection="1">
      <protection locked="0"/>
    </xf>
    <xf numFmtId="4" fontId="13" fillId="0" borderId="48" xfId="0" applyNumberFormat="1" applyFont="1" applyBorder="1" applyProtection="1">
      <protection locked="0"/>
    </xf>
    <xf numFmtId="4" fontId="17" fillId="4" borderId="48" xfId="0" applyNumberFormat="1" applyFont="1" applyFill="1" applyBorder="1" applyProtection="1">
      <protection locked="0"/>
    </xf>
    <xf numFmtId="4" fontId="5" fillId="3" borderId="48" xfId="0" applyNumberFormat="1" applyFont="1" applyFill="1" applyBorder="1" applyProtection="1">
      <protection locked="0"/>
    </xf>
    <xf numFmtId="4" fontId="9" fillId="3" borderId="48" xfId="0" applyNumberFormat="1" applyFont="1" applyFill="1" applyBorder="1" applyProtection="1">
      <protection locked="0"/>
    </xf>
    <xf numFmtId="4" fontId="5" fillId="2" borderId="48" xfId="0" applyNumberFormat="1" applyFont="1" applyFill="1" applyBorder="1" applyProtection="1">
      <protection locked="0"/>
    </xf>
    <xf numFmtId="4" fontId="5" fillId="2" borderId="49" xfId="0" applyNumberFormat="1" applyFont="1" applyFill="1" applyBorder="1"/>
    <xf numFmtId="4" fontId="5" fillId="0" borderId="9" xfId="0" applyNumberFormat="1" applyFont="1" applyBorder="1" applyProtection="1">
      <protection locked="0"/>
    </xf>
    <xf numFmtId="4" fontId="5" fillId="0" borderId="10" xfId="0" applyNumberFormat="1" applyFont="1" applyBorder="1" applyProtection="1">
      <protection locked="0"/>
    </xf>
    <xf numFmtId="4" fontId="13" fillId="0" borderId="10" xfId="0" applyNumberFormat="1" applyFont="1" applyBorder="1" applyProtection="1">
      <protection locked="0"/>
    </xf>
    <xf numFmtId="4" fontId="5" fillId="4" borderId="10" xfId="0" applyNumberFormat="1" applyFont="1" applyFill="1" applyBorder="1" applyProtection="1">
      <protection locked="0"/>
    </xf>
    <xf numFmtId="4" fontId="5" fillId="3" borderId="10" xfId="0" applyNumberFormat="1" applyFont="1" applyFill="1" applyBorder="1" applyProtection="1">
      <protection locked="0"/>
    </xf>
    <xf numFmtId="4" fontId="5" fillId="2" borderId="10" xfId="0" applyNumberFormat="1" applyFont="1" applyFill="1" applyBorder="1" applyProtection="1">
      <protection locked="0"/>
    </xf>
    <xf numFmtId="4" fontId="5" fillId="2" borderId="10" xfId="0" applyNumberFormat="1" applyFont="1" applyFill="1" applyBorder="1"/>
    <xf numFmtId="4" fontId="5" fillId="2" borderId="11" xfId="0" applyNumberFormat="1" applyFont="1" applyFill="1" applyBorder="1" applyProtection="1">
      <protection locked="0"/>
    </xf>
    <xf numFmtId="0" fontId="19" fillId="0" borderId="0" xfId="0" applyFont="1"/>
    <xf numFmtId="0" fontId="6" fillId="4" borderId="0" xfId="0" applyFont="1" applyFill="1"/>
    <xf numFmtId="1" fontId="9" fillId="4" borderId="0" xfId="0" applyNumberFormat="1" applyFont="1" applyFill="1" applyProtection="1">
      <protection locked="0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1" fontId="5" fillId="0" borderId="9" xfId="0" applyNumberFormat="1" applyFont="1" applyBorder="1"/>
    <xf numFmtId="4" fontId="5" fillId="0" borderId="10" xfId="0" applyNumberFormat="1" applyFont="1" applyBorder="1"/>
    <xf numFmtId="0" fontId="5" fillId="0" borderId="51" xfId="0" applyFont="1" applyBorder="1" applyAlignment="1">
      <alignment horizontal="center" wrapText="1"/>
    </xf>
    <xf numFmtId="0" fontId="5" fillId="0" borderId="52" xfId="0" applyFont="1" applyBorder="1" applyAlignment="1">
      <alignment horizontal="center" wrapText="1"/>
    </xf>
    <xf numFmtId="0" fontId="9" fillId="0" borderId="53" xfId="0" applyFont="1" applyBorder="1" applyAlignment="1">
      <alignment horizontal="center" wrapText="1"/>
    </xf>
    <xf numFmtId="1" fontId="5" fillId="0" borderId="51" xfId="0" applyNumberFormat="1" applyFont="1" applyBorder="1" applyAlignment="1">
      <alignment horizontal="right"/>
    </xf>
    <xf numFmtId="4" fontId="5" fillId="0" borderId="52" xfId="0" applyNumberFormat="1" applyFont="1" applyBorder="1"/>
    <xf numFmtId="4" fontId="9" fillId="0" borderId="53" xfId="0" applyNumberFormat="1" applyFont="1" applyBorder="1"/>
    <xf numFmtId="4" fontId="9" fillId="0" borderId="11" xfId="0" applyNumberFormat="1" applyFont="1" applyBorder="1"/>
    <xf numFmtId="4" fontId="6" fillId="3" borderId="0" xfId="0" applyNumberFormat="1" applyFont="1" applyFill="1"/>
    <xf numFmtId="1" fontId="9" fillId="3" borderId="0" xfId="0" applyNumberFormat="1" applyFont="1" applyFill="1"/>
    <xf numFmtId="0" fontId="5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1" fillId="0" borderId="0" xfId="0" applyFont="1" applyAlignment="1">
      <alignment horizontal="centerContinuous"/>
    </xf>
    <xf numFmtId="0" fontId="22" fillId="0" borderId="0" xfId="0" applyFont="1" applyAlignment="1">
      <alignment horizontal="centerContinuous"/>
    </xf>
    <xf numFmtId="0" fontId="22" fillId="0" borderId="0" xfId="0" applyFont="1"/>
    <xf numFmtId="0" fontId="23" fillId="0" borderId="0" xfId="0" applyFont="1" applyAlignment="1">
      <alignment horizontal="centerContinuous" vertical="justify"/>
    </xf>
    <xf numFmtId="4" fontId="5" fillId="0" borderId="48" xfId="0" applyNumberFormat="1" applyFont="1" applyBorder="1" applyProtection="1">
      <protection locked="0"/>
    </xf>
    <xf numFmtId="165" fontId="9" fillId="0" borderId="0" xfId="0" applyNumberFormat="1" applyFont="1" applyProtection="1">
      <protection locked="0"/>
    </xf>
    <xf numFmtId="0" fontId="5" fillId="0" borderId="54" xfId="0" applyFont="1" applyBorder="1" applyAlignment="1">
      <alignment horizontal="center" wrapText="1"/>
    </xf>
    <xf numFmtId="0" fontId="9" fillId="0" borderId="54" xfId="0" applyFont="1" applyBorder="1" applyAlignment="1">
      <alignment horizontal="center" wrapText="1"/>
    </xf>
    <xf numFmtId="1" fontId="5" fillId="0" borderId="54" xfId="0" applyNumberFormat="1" applyFont="1" applyBorder="1" applyAlignment="1">
      <alignment horizontal="right"/>
    </xf>
    <xf numFmtId="4" fontId="5" fillId="0" borderId="54" xfId="0" applyNumberFormat="1" applyFont="1" applyBorder="1"/>
    <xf numFmtId="4" fontId="9" fillId="0" borderId="54" xfId="0" applyNumberFormat="1" applyFont="1" applyBorder="1"/>
    <xf numFmtId="4" fontId="15" fillId="0" borderId="54" xfId="0" applyNumberFormat="1" applyFont="1" applyBorder="1"/>
    <xf numFmtId="4" fontId="15" fillId="0" borderId="1" xfId="0" applyNumberFormat="1" applyFont="1" applyBorder="1"/>
    <xf numFmtId="4" fontId="24" fillId="0" borderId="52" xfId="0" applyNumberFormat="1" applyFont="1" applyBorder="1"/>
    <xf numFmtId="4" fontId="24" fillId="0" borderId="10" xfId="0" applyNumberFormat="1" applyFont="1" applyBorder="1"/>
    <xf numFmtId="4" fontId="24" fillId="0" borderId="22" xfId="0" applyNumberFormat="1" applyFont="1" applyBorder="1"/>
    <xf numFmtId="2" fontId="24" fillId="0" borderId="49" xfId="0" applyNumberFormat="1" applyFont="1" applyBorder="1"/>
    <xf numFmtId="4" fontId="24" fillId="4" borderId="48" xfId="0" applyNumberFormat="1" applyFont="1" applyFill="1" applyBorder="1" applyProtection="1">
      <protection locked="0"/>
    </xf>
    <xf numFmtId="4" fontId="25" fillId="0" borderId="48" xfId="0" applyNumberFormat="1" applyFont="1" applyBorder="1" applyProtection="1">
      <protection locked="0"/>
    </xf>
    <xf numFmtId="4" fontId="9" fillId="0" borderId="0" xfId="0" applyNumberFormat="1" applyFont="1"/>
    <xf numFmtId="4" fontId="5" fillId="0" borderId="50" xfId="0" applyNumberFormat="1" applyFont="1" applyBorder="1"/>
    <xf numFmtId="0" fontId="26" fillId="0" borderId="0" xfId="0" applyFont="1"/>
    <xf numFmtId="0" fontId="7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2" fillId="3" borderId="0" xfId="0" applyFont="1" applyFill="1"/>
    <xf numFmtId="0" fontId="7" fillId="0" borderId="0" xfId="0" applyFont="1" applyAlignment="1">
      <alignment horizontal="right"/>
    </xf>
    <xf numFmtId="0" fontId="5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8" fillId="0" borderId="0" xfId="0" applyFont="1" applyAlignment="1">
      <alignment horizontal="center" wrapText="1"/>
    </xf>
    <xf numFmtId="0" fontId="8" fillId="0" borderId="0" xfId="0" applyFont="1"/>
    <xf numFmtId="0" fontId="0" fillId="0" borderId="0" xfId="0"/>
    <xf numFmtId="1" fontId="9" fillId="3" borderId="55" xfId="0" applyNumberFormat="1" applyFont="1" applyFill="1" applyBorder="1" applyProtection="1">
      <protection locked="0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  <color rgb="FF4084E8"/>
      <color rgb="FF39AEC5"/>
      <color rgb="FF7031CD"/>
      <color rgb="FF00ADEA"/>
      <color rgb="FFFF66FF"/>
      <color rgb="FF72F8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217714</xdr:colOff>
      <xdr:row>0</xdr:row>
      <xdr:rowOff>195942</xdr:rowOff>
    </xdr:from>
    <xdr:to>
      <xdr:col>3</xdr:col>
      <xdr:colOff>285287</xdr:colOff>
      <xdr:row>2</xdr:row>
      <xdr:rowOff>250451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6F4A75-2B0E-41D2-B760-5C0D8E1788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7714" y="195942"/>
          <a:ext cx="2393850" cy="59743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272142</xdr:colOff>
      <xdr:row>0</xdr:row>
      <xdr:rowOff>304800</xdr:rowOff>
    </xdr:from>
    <xdr:to>
      <xdr:col>3</xdr:col>
      <xdr:colOff>403124</xdr:colOff>
      <xdr:row>3</xdr:row>
      <xdr:rowOff>56414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37A3CD-B298-45F3-B3F4-26C542EDEB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142" y="304800"/>
          <a:ext cx="2393850" cy="59743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0</xdr:row>
      <xdr:rowOff>160020</xdr:rowOff>
    </xdr:from>
    <xdr:to>
      <xdr:col>3</xdr:col>
      <xdr:colOff>626010</xdr:colOff>
      <xdr:row>3</xdr:row>
      <xdr:rowOff>3074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C855AA-6C03-48EF-B728-A2F0CCDBB4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" y="160020"/>
          <a:ext cx="2393850" cy="59743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99060</xdr:colOff>
      <xdr:row>0</xdr:row>
      <xdr:rowOff>83820</xdr:rowOff>
    </xdr:from>
    <xdr:to>
      <xdr:col>4</xdr:col>
      <xdr:colOff>1170</xdr:colOff>
      <xdr:row>2</xdr:row>
      <xdr:rowOff>170714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86697A-9CC9-4BDF-ABD1-01AF60994E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3900" y="83820"/>
          <a:ext cx="2393850" cy="59743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179798</xdr:rowOff>
    </xdr:from>
    <xdr:to>
      <xdr:col>3</xdr:col>
      <xdr:colOff>783290</xdr:colOff>
      <xdr:row>3</xdr:row>
      <xdr:rowOff>55194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BDF6CB7-03B4-401D-88CB-53BD17AF4A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135" y="179798"/>
          <a:ext cx="2393850" cy="59743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144780</xdr:colOff>
      <xdr:row>0</xdr:row>
      <xdr:rowOff>182880</xdr:rowOff>
    </xdr:from>
    <xdr:to>
      <xdr:col>3</xdr:col>
      <xdr:colOff>513615</xdr:colOff>
      <xdr:row>3</xdr:row>
      <xdr:rowOff>22124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B842A5C-9AD8-4703-A7B0-ACB03A5973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780" y="182880"/>
          <a:ext cx="2393850" cy="59743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</xdr:colOff>
      <xdr:row>0</xdr:row>
      <xdr:rowOff>83820</xdr:rowOff>
    </xdr:from>
    <xdr:to>
      <xdr:col>3</xdr:col>
      <xdr:colOff>664110</xdr:colOff>
      <xdr:row>2</xdr:row>
      <xdr:rowOff>170714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E28BEA-DCAE-44AB-97F0-A8938DE34D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7180" y="83820"/>
          <a:ext cx="2393850" cy="59743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3</xdr:col>
      <xdr:colOff>628650</xdr:colOff>
      <xdr:row>2</xdr:row>
      <xdr:rowOff>153359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506366-525E-4B3D-880E-D9D4C3758F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4840" y="0"/>
          <a:ext cx="2202180" cy="549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99060</xdr:rowOff>
    </xdr:from>
    <xdr:to>
      <xdr:col>2</xdr:col>
      <xdr:colOff>100230</xdr:colOff>
      <xdr:row>3</xdr:row>
      <xdr:rowOff>56414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3EDBDAA-C5E8-4321-BAF7-8A346B9019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99060"/>
          <a:ext cx="2393850" cy="5974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190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9"/>
  <sheetViews>
    <sheetView zoomScale="90" zoomScaleNormal="90" zoomScalePageLayoutView="10" workbookViewId="0">
      <selection activeCell="P17" sqref="P17"/>
    </sheetView>
  </sheetViews>
  <sheetFormatPr defaultRowHeight="13.2"/>
  <cols>
    <col min="1" max="1" width="6" customWidth="1"/>
    <col min="2" max="2" width="14.109375" customWidth="1"/>
    <col min="3" max="4" width="12.88671875" customWidth="1"/>
    <col min="5" max="5" width="12.5546875" customWidth="1"/>
    <col min="6" max="6" width="12.109375" customWidth="1"/>
    <col min="7" max="7" width="14" customWidth="1"/>
    <col min="8" max="8" width="11.88671875" customWidth="1"/>
    <col min="9" max="9" width="13" customWidth="1"/>
    <col min="10" max="10" width="11.88671875" bestFit="1" customWidth="1"/>
    <col min="11" max="13" width="13.44140625" customWidth="1"/>
    <col min="14" max="14" width="11.88671875" customWidth="1"/>
    <col min="15" max="15" width="14.88671875" customWidth="1"/>
    <col min="16" max="16" width="10" customWidth="1"/>
    <col min="17" max="17" width="11.5546875" customWidth="1"/>
    <col min="18" max="18" width="13.5546875" customWidth="1"/>
    <col min="19" max="22" width="11.5546875" customWidth="1"/>
  </cols>
  <sheetData>
    <row r="1" spans="1:22" s="12" customFormat="1" ht="24.6">
      <c r="A1" s="258" t="s">
        <v>166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11"/>
      <c r="O1" s="236"/>
      <c r="P1" s="11"/>
      <c r="Q1" s="11"/>
      <c r="R1" s="11"/>
      <c r="S1" s="11"/>
      <c r="T1" s="11"/>
      <c r="U1" s="11"/>
      <c r="V1" s="11"/>
    </row>
    <row r="2" spans="1:22" s="12" customFormat="1" ht="17.399999999999999">
      <c r="A2" s="13" t="s">
        <v>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4"/>
      <c r="S2" s="14"/>
      <c r="T2" s="14"/>
      <c r="U2" s="14"/>
      <c r="V2" s="13"/>
    </row>
    <row r="3" spans="1:22" s="12" customFormat="1" ht="22.8">
      <c r="A3" s="13"/>
      <c r="B3" s="13"/>
      <c r="C3" s="13"/>
      <c r="D3" s="13"/>
      <c r="E3" s="13"/>
      <c r="F3" s="13"/>
      <c r="G3" s="13"/>
      <c r="H3" s="13"/>
      <c r="I3" s="157" t="s">
        <v>156</v>
      </c>
      <c r="J3" s="13"/>
      <c r="K3" s="13"/>
      <c r="L3" s="13"/>
      <c r="M3" s="13"/>
      <c r="N3" s="13"/>
      <c r="O3" s="13"/>
      <c r="P3" s="13"/>
      <c r="Q3" s="185"/>
      <c r="R3" s="14"/>
      <c r="S3" s="14"/>
      <c r="T3" s="14"/>
      <c r="U3" s="14"/>
      <c r="V3" s="13"/>
    </row>
    <row r="4" spans="1:22" s="12" customFormat="1" ht="17.399999999999999">
      <c r="A4" s="13" t="s">
        <v>183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</row>
    <row r="5" spans="1:22" ht="13.8" thickBot="1"/>
    <row r="6" spans="1:22" ht="60.6" thickBot="1">
      <c r="A6" s="105" t="s">
        <v>0</v>
      </c>
      <c r="B6" s="106" t="s">
        <v>84</v>
      </c>
      <c r="C6" s="106" t="s">
        <v>148</v>
      </c>
      <c r="D6" s="106" t="s">
        <v>149</v>
      </c>
      <c r="E6" s="107" t="s">
        <v>168</v>
      </c>
      <c r="F6" s="108" t="s">
        <v>22</v>
      </c>
      <c r="G6" s="107" t="s">
        <v>155</v>
      </c>
      <c r="H6" s="108" t="s">
        <v>21</v>
      </c>
      <c r="I6" s="107" t="s">
        <v>20</v>
      </c>
      <c r="J6" s="108" t="s">
        <v>51</v>
      </c>
      <c r="K6" s="107" t="s">
        <v>52</v>
      </c>
      <c r="L6" s="188" t="s">
        <v>150</v>
      </c>
      <c r="M6" s="107" t="s">
        <v>154</v>
      </c>
      <c r="N6" s="123" t="s">
        <v>5</v>
      </c>
      <c r="O6" s="109" t="s">
        <v>6</v>
      </c>
      <c r="P6" s="107" t="s">
        <v>31</v>
      </c>
      <c r="Q6" s="110" t="s">
        <v>35</v>
      </c>
      <c r="R6" s="110" t="s">
        <v>36</v>
      </c>
      <c r="S6" s="110" t="s">
        <v>37</v>
      </c>
      <c r="T6" s="110" t="s">
        <v>152</v>
      </c>
      <c r="U6" s="193" t="s">
        <v>153</v>
      </c>
      <c r="V6" s="111" t="s">
        <v>38</v>
      </c>
    </row>
    <row r="7" spans="1:22" ht="16.2" thickBot="1">
      <c r="A7" s="112">
        <v>1</v>
      </c>
      <c r="B7" s="113">
        <v>274.24</v>
      </c>
      <c r="C7" s="114">
        <v>6.67</v>
      </c>
      <c r="D7" s="114">
        <v>3.96</v>
      </c>
      <c r="E7" s="115">
        <f>B7+C7+D7</f>
        <v>284.87</v>
      </c>
      <c r="F7" s="113">
        <v>76.900000000000006</v>
      </c>
      <c r="G7" s="115">
        <f>E7+F7</f>
        <v>361.77</v>
      </c>
      <c r="H7" s="113">
        <v>190.23</v>
      </c>
      <c r="I7" s="115">
        <f>E7+H7</f>
        <v>475.1</v>
      </c>
      <c r="J7" s="120">
        <v>137.12</v>
      </c>
      <c r="K7" s="115">
        <f>E7+J7</f>
        <v>421.99</v>
      </c>
      <c r="L7" s="113">
        <v>137.12</v>
      </c>
      <c r="M7" s="116">
        <f>E7+L7</f>
        <v>421.99</v>
      </c>
      <c r="N7" s="113">
        <v>345.05</v>
      </c>
      <c r="O7" s="115">
        <f>E7+N7</f>
        <v>629.91999999999996</v>
      </c>
      <c r="P7" s="116">
        <v>77.28</v>
      </c>
      <c r="Q7" s="117">
        <f t="shared" ref="Q7:Q12" si="0">E7+P7</f>
        <v>362.15</v>
      </c>
      <c r="R7" s="117">
        <f t="shared" ref="R7:R12" si="1">G7+P7</f>
        <v>439.05</v>
      </c>
      <c r="S7" s="117">
        <f t="shared" ref="S7:S12" si="2">I7+P7</f>
        <v>552.38</v>
      </c>
      <c r="T7" s="117">
        <f>K7+P7</f>
        <v>499.27</v>
      </c>
      <c r="U7" s="194">
        <f>+M7+P7</f>
        <v>499.27</v>
      </c>
      <c r="V7" s="118">
        <f t="shared" ref="V7:V12" si="3">O7+P7</f>
        <v>707.2</v>
      </c>
    </row>
    <row r="8" spans="1:22" ht="15.6" thickBot="1">
      <c r="A8" s="67">
        <f t="shared" ref="A8:A12" si="4">A7+1</f>
        <v>2</v>
      </c>
      <c r="B8" s="5">
        <f>$B$7*A8</f>
        <v>548.48</v>
      </c>
      <c r="C8" s="5">
        <v>13.34</v>
      </c>
      <c r="D8" s="5">
        <v>7.92</v>
      </c>
      <c r="E8" s="116">
        <f t="shared" ref="E8:E12" si="5">B8+C8+D8</f>
        <v>569.74</v>
      </c>
      <c r="F8" s="5">
        <f>$F$7*A8</f>
        <v>153.80000000000001</v>
      </c>
      <c r="G8" s="75">
        <f t="shared" ref="G8:G12" si="6">E8+F8</f>
        <v>723.54</v>
      </c>
      <c r="H8" s="5">
        <f>$H$7*A8</f>
        <v>380.46</v>
      </c>
      <c r="I8" s="75">
        <f t="shared" ref="I8:I12" si="7">E8+H8</f>
        <v>950.2</v>
      </c>
      <c r="J8" s="5">
        <f>$J$7*A8</f>
        <v>274.24</v>
      </c>
      <c r="K8" s="116">
        <f t="shared" ref="K8:K12" si="8">E8+J8</f>
        <v>843.98</v>
      </c>
      <c r="L8" s="5">
        <f>$L$7*A8</f>
        <v>274.24</v>
      </c>
      <c r="M8" s="116">
        <f t="shared" ref="M8:M12" si="9">E8+L8</f>
        <v>843.98</v>
      </c>
      <c r="N8" s="5">
        <f>$N$7*A8</f>
        <v>690.1</v>
      </c>
      <c r="O8" s="75">
        <f t="shared" ref="O8:O12" si="10">E8+N8</f>
        <v>1259.8399999999999</v>
      </c>
      <c r="P8" s="75">
        <v>125.27</v>
      </c>
      <c r="Q8" s="104">
        <f t="shared" si="0"/>
        <v>695.01</v>
      </c>
      <c r="R8" s="104">
        <f t="shared" si="1"/>
        <v>848.81</v>
      </c>
      <c r="S8" s="104">
        <f t="shared" si="2"/>
        <v>1075.47</v>
      </c>
      <c r="T8" s="104">
        <f t="shared" ref="T8:T12" si="11">K8+P8</f>
        <v>969.25</v>
      </c>
      <c r="U8" s="194">
        <f t="shared" ref="U8:U12" si="12">+M8+P8</f>
        <v>969.25</v>
      </c>
      <c r="V8" s="119">
        <f t="shared" si="3"/>
        <v>1385.11</v>
      </c>
    </row>
    <row r="9" spans="1:22" ht="15.6" thickBot="1">
      <c r="A9" s="67">
        <f t="shared" si="4"/>
        <v>3</v>
      </c>
      <c r="B9" s="5">
        <f t="shared" ref="B9:B12" si="13">$B$7*A9</f>
        <v>822.72</v>
      </c>
      <c r="C9" s="5">
        <v>20.010000000000002</v>
      </c>
      <c r="D9" s="5">
        <v>11.88</v>
      </c>
      <c r="E9" s="116">
        <f t="shared" si="5"/>
        <v>854.61</v>
      </c>
      <c r="F9" s="5">
        <f t="shared" ref="F9:F12" si="14">$F$7*A9</f>
        <v>230.7</v>
      </c>
      <c r="G9" s="75">
        <f t="shared" si="6"/>
        <v>1085.31</v>
      </c>
      <c r="H9" s="5">
        <f t="shared" ref="H9:H12" si="15">$H$7*A9</f>
        <v>570.69000000000005</v>
      </c>
      <c r="I9" s="75">
        <f t="shared" si="7"/>
        <v>1425.3</v>
      </c>
      <c r="J9" s="5">
        <f t="shared" ref="J9:J12" si="16">$J$7*A9</f>
        <v>411.36</v>
      </c>
      <c r="K9" s="116">
        <f t="shared" si="8"/>
        <v>1265.97</v>
      </c>
      <c r="L9" s="5">
        <f t="shared" ref="L9:L12" si="17">$L$7*A9</f>
        <v>411.36</v>
      </c>
      <c r="M9" s="116">
        <f t="shared" si="9"/>
        <v>1265.97</v>
      </c>
      <c r="N9" s="5">
        <f t="shared" ref="N9:N12" si="18">$N$7*A9</f>
        <v>1035.1500000000001</v>
      </c>
      <c r="O9" s="75">
        <f t="shared" si="10"/>
        <v>1889.76</v>
      </c>
      <c r="P9" s="75">
        <v>173.26</v>
      </c>
      <c r="Q9" s="104">
        <f t="shared" si="0"/>
        <v>1027.8699999999999</v>
      </c>
      <c r="R9" s="104">
        <f t="shared" si="1"/>
        <v>1258.57</v>
      </c>
      <c r="S9" s="104">
        <f t="shared" si="2"/>
        <v>1598.56</v>
      </c>
      <c r="T9" s="104">
        <f t="shared" si="11"/>
        <v>1439.23</v>
      </c>
      <c r="U9" s="194">
        <f t="shared" si="12"/>
        <v>1439.23</v>
      </c>
      <c r="V9" s="119">
        <f t="shared" si="3"/>
        <v>2063.02</v>
      </c>
    </row>
    <row r="10" spans="1:22" ht="15.6" thickBot="1">
      <c r="A10" s="67">
        <f t="shared" si="4"/>
        <v>4</v>
      </c>
      <c r="B10" s="5">
        <f t="shared" si="13"/>
        <v>1096.96</v>
      </c>
      <c r="C10" s="5">
        <v>26.68</v>
      </c>
      <c r="D10" s="5">
        <v>15.84</v>
      </c>
      <c r="E10" s="116">
        <f t="shared" si="5"/>
        <v>1139.48</v>
      </c>
      <c r="F10" s="5">
        <f t="shared" si="14"/>
        <v>307.60000000000002</v>
      </c>
      <c r="G10" s="75">
        <f t="shared" si="6"/>
        <v>1447.08</v>
      </c>
      <c r="H10" s="5">
        <f t="shared" si="15"/>
        <v>760.92</v>
      </c>
      <c r="I10" s="75">
        <f t="shared" si="7"/>
        <v>1900.4</v>
      </c>
      <c r="J10" s="5">
        <f t="shared" si="16"/>
        <v>548.48</v>
      </c>
      <c r="K10" s="116">
        <f t="shared" si="8"/>
        <v>1687.96</v>
      </c>
      <c r="L10" s="5">
        <f t="shared" si="17"/>
        <v>548.48</v>
      </c>
      <c r="M10" s="116">
        <f t="shared" si="9"/>
        <v>1687.96</v>
      </c>
      <c r="N10" s="5">
        <f t="shared" si="18"/>
        <v>1380.2</v>
      </c>
      <c r="O10" s="75">
        <f t="shared" si="10"/>
        <v>2519.6799999999998</v>
      </c>
      <c r="P10" s="75">
        <v>221.17</v>
      </c>
      <c r="Q10" s="104">
        <f t="shared" si="0"/>
        <v>1360.65</v>
      </c>
      <c r="R10" s="104">
        <f t="shared" si="1"/>
        <v>1668.25</v>
      </c>
      <c r="S10" s="104">
        <f t="shared" si="2"/>
        <v>2121.5700000000002</v>
      </c>
      <c r="T10" s="104">
        <f t="shared" si="11"/>
        <v>1909.13</v>
      </c>
      <c r="U10" s="194">
        <f t="shared" si="12"/>
        <v>1909.13</v>
      </c>
      <c r="V10" s="119">
        <f t="shared" si="3"/>
        <v>2740.85</v>
      </c>
    </row>
    <row r="11" spans="1:22" ht="15.6" thickBot="1">
      <c r="A11" s="67">
        <f t="shared" si="4"/>
        <v>5</v>
      </c>
      <c r="B11" s="5">
        <f t="shared" si="13"/>
        <v>1371.2</v>
      </c>
      <c r="C11" s="5">
        <f>+C10</f>
        <v>26.68</v>
      </c>
      <c r="D11" s="5">
        <f t="shared" ref="D11:D12" si="19">+D10</f>
        <v>15.84</v>
      </c>
      <c r="E11" s="116">
        <f t="shared" si="5"/>
        <v>1413.72</v>
      </c>
      <c r="F11" s="5">
        <f t="shared" si="14"/>
        <v>384.5</v>
      </c>
      <c r="G11" s="75">
        <f t="shared" si="6"/>
        <v>1798.22</v>
      </c>
      <c r="H11" s="5">
        <f t="shared" si="15"/>
        <v>951.15</v>
      </c>
      <c r="I11" s="75">
        <f t="shared" si="7"/>
        <v>2364.87</v>
      </c>
      <c r="J11" s="5">
        <f t="shared" si="16"/>
        <v>685.6</v>
      </c>
      <c r="K11" s="116">
        <f t="shared" si="8"/>
        <v>2099.3200000000002</v>
      </c>
      <c r="L11" s="5">
        <f t="shared" si="17"/>
        <v>685.6</v>
      </c>
      <c r="M11" s="116">
        <f t="shared" si="9"/>
        <v>2099.3200000000002</v>
      </c>
      <c r="N11" s="5">
        <f t="shared" si="18"/>
        <v>1725.25</v>
      </c>
      <c r="O11" s="75">
        <f t="shared" si="10"/>
        <v>3138.97</v>
      </c>
      <c r="P11" s="75">
        <f>+P10</f>
        <v>221.17</v>
      </c>
      <c r="Q11" s="104">
        <f t="shared" si="0"/>
        <v>1634.89</v>
      </c>
      <c r="R11" s="104">
        <f t="shared" si="1"/>
        <v>2019.39</v>
      </c>
      <c r="S11" s="104">
        <f t="shared" si="2"/>
        <v>2586.04</v>
      </c>
      <c r="T11" s="104">
        <f t="shared" si="11"/>
        <v>2320.4899999999998</v>
      </c>
      <c r="U11" s="194">
        <f t="shared" si="12"/>
        <v>2320.4899999999998</v>
      </c>
      <c r="V11" s="119">
        <f t="shared" si="3"/>
        <v>3360.14</v>
      </c>
    </row>
    <row r="12" spans="1:22" ht="15">
      <c r="A12" s="67">
        <f t="shared" si="4"/>
        <v>6</v>
      </c>
      <c r="B12" s="5">
        <f t="shared" si="13"/>
        <v>1645.44</v>
      </c>
      <c r="C12" s="5">
        <f>+C10</f>
        <v>26.68</v>
      </c>
      <c r="D12" s="5">
        <f t="shared" si="19"/>
        <v>15.84</v>
      </c>
      <c r="E12" s="116">
        <f t="shared" si="5"/>
        <v>1687.96</v>
      </c>
      <c r="F12" s="5">
        <f t="shared" si="14"/>
        <v>461.4</v>
      </c>
      <c r="G12" s="75">
        <f t="shared" si="6"/>
        <v>2149.36</v>
      </c>
      <c r="H12" s="5">
        <f t="shared" si="15"/>
        <v>1141.3800000000001</v>
      </c>
      <c r="I12" s="75">
        <f t="shared" si="7"/>
        <v>2829.34</v>
      </c>
      <c r="J12" s="5">
        <f t="shared" si="16"/>
        <v>822.72</v>
      </c>
      <c r="K12" s="116">
        <f t="shared" si="8"/>
        <v>2510.6799999999998</v>
      </c>
      <c r="L12" s="5">
        <f t="shared" si="17"/>
        <v>822.72</v>
      </c>
      <c r="M12" s="116">
        <f t="shared" si="9"/>
        <v>2510.6799999999998</v>
      </c>
      <c r="N12" s="5">
        <f t="shared" si="18"/>
        <v>2070.3000000000002</v>
      </c>
      <c r="O12" s="75">
        <f t="shared" si="10"/>
        <v>3758.26</v>
      </c>
      <c r="P12" s="75">
        <f>+P10</f>
        <v>221.17</v>
      </c>
      <c r="Q12" s="104">
        <f t="shared" si="0"/>
        <v>1909.13</v>
      </c>
      <c r="R12" s="104">
        <f t="shared" si="1"/>
        <v>2370.5300000000002</v>
      </c>
      <c r="S12" s="104">
        <f t="shared" si="2"/>
        <v>3050.51</v>
      </c>
      <c r="T12" s="104">
        <f t="shared" si="11"/>
        <v>2731.85</v>
      </c>
      <c r="U12" s="194">
        <f t="shared" si="12"/>
        <v>2731.85</v>
      </c>
      <c r="V12" s="119">
        <f t="shared" si="3"/>
        <v>3979.43</v>
      </c>
    </row>
    <row r="13" spans="1:22">
      <c r="L13" s="186"/>
      <c r="P13" s="1"/>
    </row>
    <row r="14" spans="1:22">
      <c r="A14" s="31" t="s">
        <v>173</v>
      </c>
      <c r="L14" s="186"/>
      <c r="P14" s="1"/>
    </row>
    <row r="15" spans="1:22">
      <c r="A15" s="260" t="s">
        <v>174</v>
      </c>
      <c r="B15" s="260"/>
      <c r="C15" s="260"/>
      <c r="D15" s="260"/>
      <c r="E15" s="260"/>
      <c r="F15" s="260"/>
      <c r="G15" s="260"/>
    </row>
    <row r="16" spans="1:22">
      <c r="A16" s="31"/>
      <c r="B16" s="31"/>
      <c r="C16" s="31"/>
      <c r="D16" s="31"/>
      <c r="E16" s="31"/>
      <c r="F16" s="31"/>
      <c r="G16" s="31"/>
    </row>
    <row r="17" spans="1:15">
      <c r="A17" s="31" t="s">
        <v>67</v>
      </c>
    </row>
    <row r="18" spans="1:15">
      <c r="B18" t="s">
        <v>68</v>
      </c>
    </row>
    <row r="19" spans="1:15">
      <c r="B19" t="s">
        <v>69</v>
      </c>
    </row>
    <row r="21" spans="1:15">
      <c r="A21" s="31" t="s">
        <v>175</v>
      </c>
    </row>
    <row r="22" spans="1:15">
      <c r="B22" s="81" t="s">
        <v>176</v>
      </c>
    </row>
    <row r="23" spans="1:15">
      <c r="B23" s="81" t="s">
        <v>177</v>
      </c>
    </row>
    <row r="25" spans="1:15">
      <c r="A25" s="81" t="s">
        <v>178</v>
      </c>
    </row>
    <row r="26" spans="1:15">
      <c r="A26" s="81"/>
    </row>
    <row r="27" spans="1:15">
      <c r="A27" s="31" t="s">
        <v>179</v>
      </c>
      <c r="D27" s="30"/>
      <c r="F27" s="30">
        <v>70</v>
      </c>
      <c r="G27" s="81" t="s">
        <v>180</v>
      </c>
    </row>
    <row r="28" spans="1:15">
      <c r="A28" s="31" t="s">
        <v>181</v>
      </c>
      <c r="D28" s="30"/>
      <c r="E28" s="81"/>
      <c r="F28" s="30">
        <v>50</v>
      </c>
      <c r="G28" s="81" t="s">
        <v>182</v>
      </c>
    </row>
    <row r="29" spans="1:15">
      <c r="J29" s="31"/>
      <c r="O29" s="30"/>
    </row>
  </sheetData>
  <mergeCells count="2">
    <mergeCell ref="A1:M1"/>
    <mergeCell ref="A15:G15"/>
  </mergeCells>
  <phoneticPr fontId="0" type="noConversion"/>
  <printOptions horizontalCentered="1"/>
  <pageMargins left="0.5" right="0.75" top="0.35" bottom="0.31" header="0.3" footer="0.3"/>
  <pageSetup scale="47" orientation="landscape" r:id="rId1"/>
  <headerFooter alignWithMargins="0">
    <oddFooter>&amp;L&amp;D&amp;C&amp;A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V28"/>
  <sheetViews>
    <sheetView view="pageLayout" zoomScale="112" zoomScaleNormal="100" zoomScalePageLayoutView="112" workbookViewId="0">
      <selection activeCell="C11" sqref="C11"/>
    </sheetView>
  </sheetViews>
  <sheetFormatPr defaultRowHeight="13.2"/>
  <cols>
    <col min="1" max="1" width="8" customWidth="1"/>
    <col min="2" max="2" width="11.5546875" customWidth="1"/>
    <col min="3" max="5" width="12.5546875" customWidth="1"/>
    <col min="6" max="6" width="10.109375" bestFit="1" customWidth="1"/>
    <col min="7" max="7" width="12.33203125" customWidth="1"/>
    <col min="8" max="8" width="14.109375" customWidth="1"/>
    <col min="9" max="9" width="11.5546875" customWidth="1"/>
    <col min="10" max="10" width="11.5546875" style="186" customWidth="1"/>
    <col min="11" max="11" width="11.5546875" customWidth="1"/>
    <col min="12" max="13" width="11.5546875" style="186" customWidth="1"/>
    <col min="14" max="15" width="11.5546875" customWidth="1"/>
    <col min="16" max="16" width="9.5546875" customWidth="1"/>
    <col min="17" max="22" width="12.44140625" customWidth="1"/>
  </cols>
  <sheetData>
    <row r="1" spans="1:22" ht="24.6">
      <c r="A1" s="261" t="s">
        <v>1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235"/>
      <c r="O1" s="2"/>
      <c r="P1" s="236"/>
      <c r="Q1" s="2"/>
      <c r="R1" s="2"/>
      <c r="S1" s="2"/>
      <c r="T1" s="2"/>
      <c r="U1" s="2"/>
      <c r="V1" s="2"/>
    </row>
    <row r="2" spans="1:22" ht="20.399999999999999">
      <c r="A2" s="13" t="s">
        <v>9</v>
      </c>
      <c r="B2" s="3"/>
      <c r="C2" s="3"/>
      <c r="D2" s="3"/>
      <c r="E2" s="3"/>
      <c r="F2" s="3"/>
      <c r="G2" s="3"/>
      <c r="H2" s="3"/>
      <c r="I2" s="3"/>
      <c r="J2" s="187"/>
      <c r="K2" s="3"/>
      <c r="L2" s="187"/>
      <c r="M2" s="187"/>
      <c r="N2" s="3"/>
      <c r="O2" s="3"/>
      <c r="P2" s="3"/>
      <c r="Q2" s="3"/>
      <c r="R2" s="4"/>
      <c r="S2" s="4"/>
      <c r="T2" s="4"/>
      <c r="U2" s="4"/>
      <c r="V2" s="3"/>
    </row>
    <row r="3" spans="1:22" ht="20.399999999999999">
      <c r="A3" s="13"/>
      <c r="B3" s="3"/>
      <c r="C3" s="3"/>
      <c r="D3" s="3"/>
      <c r="E3" s="3"/>
      <c r="F3" s="3"/>
      <c r="G3" s="3"/>
      <c r="H3" s="173"/>
      <c r="I3" s="3"/>
      <c r="J3" s="173" t="s">
        <v>92</v>
      </c>
      <c r="K3" s="3"/>
      <c r="L3" s="187"/>
      <c r="M3" s="187"/>
      <c r="N3" s="3"/>
      <c r="O3" s="3"/>
      <c r="P3" s="3"/>
      <c r="Q3" s="3"/>
      <c r="R3" s="4"/>
      <c r="S3" s="4"/>
      <c r="T3" s="4"/>
      <c r="U3" s="4"/>
      <c r="V3" s="3"/>
    </row>
    <row r="4" spans="1:22" ht="20.399999999999999">
      <c r="A4" s="13" t="str">
        <f>'UG Fees'!A4</f>
        <v xml:space="preserve"> J-Term 2023-2024</v>
      </c>
      <c r="B4" s="3"/>
      <c r="C4" s="3"/>
      <c r="D4" s="3"/>
      <c r="E4" s="3"/>
      <c r="F4" s="3"/>
      <c r="G4" s="3"/>
      <c r="H4" s="3"/>
      <c r="I4" s="3"/>
      <c r="J4" s="187"/>
      <c r="K4" s="3"/>
      <c r="L4" s="187"/>
      <c r="M4" s="187"/>
      <c r="N4" s="3"/>
      <c r="O4" s="3"/>
      <c r="P4" s="3"/>
      <c r="Q4" s="3"/>
      <c r="R4" s="3"/>
      <c r="S4" s="3"/>
      <c r="T4" s="3"/>
      <c r="U4" s="3"/>
      <c r="V4" s="3"/>
    </row>
    <row r="5" spans="1:22" ht="13.8" thickBot="1"/>
    <row r="6" spans="1:22" ht="60.6" thickBot="1">
      <c r="A6" s="158" t="s">
        <v>0</v>
      </c>
      <c r="B6" s="159" t="s">
        <v>84</v>
      </c>
      <c r="C6" s="159" t="s">
        <v>157</v>
      </c>
      <c r="D6" s="159" t="s">
        <v>151</v>
      </c>
      <c r="E6" s="107" t="s">
        <v>168</v>
      </c>
      <c r="F6" s="159" t="s">
        <v>158</v>
      </c>
      <c r="G6" s="160" t="s">
        <v>155</v>
      </c>
      <c r="H6" s="161" t="s">
        <v>21</v>
      </c>
      <c r="I6" s="160" t="s">
        <v>20</v>
      </c>
      <c r="J6" s="108" t="s">
        <v>51</v>
      </c>
      <c r="K6" s="107" t="s">
        <v>52</v>
      </c>
      <c r="L6" s="188" t="s">
        <v>150</v>
      </c>
      <c r="M6" s="107" t="s">
        <v>154</v>
      </c>
      <c r="N6" s="162" t="s">
        <v>5</v>
      </c>
      <c r="O6" s="163" t="s">
        <v>6</v>
      </c>
      <c r="P6" s="160" t="s">
        <v>31</v>
      </c>
      <c r="Q6" s="164" t="s">
        <v>35</v>
      </c>
      <c r="R6" s="164" t="s">
        <v>33</v>
      </c>
      <c r="S6" s="164" t="s">
        <v>37</v>
      </c>
      <c r="T6" s="199" t="s">
        <v>152</v>
      </c>
      <c r="U6" s="199" t="s">
        <v>159</v>
      </c>
      <c r="V6" s="165" t="s">
        <v>34</v>
      </c>
    </row>
    <row r="7" spans="1:22" ht="15">
      <c r="A7" s="68">
        <v>0.5</v>
      </c>
      <c r="B7" s="5">
        <f>'UG Fees'!$B$7*'UG Half Credit Fees'!A7</f>
        <v>137.12</v>
      </c>
      <c r="C7" s="5">
        <f>'UG Fees'!$C$7*'UG Half Credit Fees'!A7</f>
        <v>3.34</v>
      </c>
      <c r="D7" s="5">
        <f>'UG Fees'!$D$7*'UG Half Credit Fees'!A7</f>
        <v>1.98</v>
      </c>
      <c r="E7" s="75">
        <f>B7+C7+D7</f>
        <v>142.44</v>
      </c>
      <c r="F7" s="5">
        <f>'UG Fees'!$F$7*A7</f>
        <v>38.450000000000003</v>
      </c>
      <c r="G7" s="75">
        <f>E7+F7</f>
        <v>180.89</v>
      </c>
      <c r="H7" s="5">
        <f>'UG Fees'!$H$7*'UG Half Credit Fees'!A7</f>
        <v>95.12</v>
      </c>
      <c r="I7" s="75">
        <f>E7+H7</f>
        <v>237.56</v>
      </c>
      <c r="J7" s="166">
        <f>+A7*'UG Fees'!$J$7</f>
        <v>68.56</v>
      </c>
      <c r="K7" s="75">
        <f>+E7+J7</f>
        <v>211</v>
      </c>
      <c r="L7" s="166">
        <f>+'UG Fees'!L7*'UG Half Credit Fees'!$A$7</f>
        <v>68.56</v>
      </c>
      <c r="M7" s="75">
        <f>+E7+L7</f>
        <v>211</v>
      </c>
      <c r="N7" s="5">
        <f>A7*'UG Fees'!$N$7</f>
        <v>172.53</v>
      </c>
      <c r="O7" s="75">
        <f t="shared" ref="O7:O12" si="0">E7+N7</f>
        <v>314.97000000000003</v>
      </c>
      <c r="P7" s="75">
        <v>53.3</v>
      </c>
      <c r="Q7" s="104">
        <f t="shared" ref="Q7:Q12" si="1">E7+P7</f>
        <v>195.74</v>
      </c>
      <c r="R7" s="104">
        <f t="shared" ref="R7:R12" si="2">G7+P7</f>
        <v>234.19</v>
      </c>
      <c r="S7" s="104">
        <f t="shared" ref="S7:S12" si="3">I7+P7</f>
        <v>290.86</v>
      </c>
      <c r="T7" s="195">
        <f>+K7+P7</f>
        <v>264.3</v>
      </c>
      <c r="U7" s="195">
        <f>+M7+P7</f>
        <v>264.3</v>
      </c>
      <c r="V7" s="119">
        <f t="shared" ref="V7:V12" si="4">O7+P7</f>
        <v>368.27</v>
      </c>
    </row>
    <row r="8" spans="1:22" ht="15">
      <c r="A8" s="68">
        <f t="shared" ref="A8:A12" si="5">A7+1</f>
        <v>1.5</v>
      </c>
      <c r="B8" s="5">
        <f>'UG Fees'!$B$7*'UG Half Credit Fees'!A8</f>
        <v>411.36</v>
      </c>
      <c r="C8" s="5">
        <f>'UG Fees'!$C$7*'UG Half Credit Fees'!A8</f>
        <v>10.01</v>
      </c>
      <c r="D8" s="5">
        <f>'UG Fees'!$D$7*'UG Half Credit Fees'!A8</f>
        <v>5.94</v>
      </c>
      <c r="E8" s="75">
        <f t="shared" ref="E8:E12" si="6">B8+C8+D8</f>
        <v>427.31</v>
      </c>
      <c r="F8" s="5">
        <f>'UG Fees'!$F$7*A8</f>
        <v>115.35</v>
      </c>
      <c r="G8" s="75">
        <f t="shared" ref="G8:G12" si="7">E8+F8</f>
        <v>542.66</v>
      </c>
      <c r="H8" s="5">
        <f>'UG Fees'!$H$7*'UG Half Credit Fees'!A8</f>
        <v>285.35000000000002</v>
      </c>
      <c r="I8" s="75">
        <f t="shared" ref="I8:I12" si="8">E8+H8</f>
        <v>712.66</v>
      </c>
      <c r="J8" s="166">
        <f>+A8*'UG Fees'!$J$7</f>
        <v>205.68</v>
      </c>
      <c r="K8" s="75">
        <f t="shared" ref="K8:K12" si="9">+E8+J8</f>
        <v>632.99</v>
      </c>
      <c r="L8" s="166">
        <f>+'UG Fees'!$L$7*'UG Half Credit Fees'!$A8</f>
        <v>205.68</v>
      </c>
      <c r="M8" s="75">
        <f t="shared" ref="M8:M12" si="10">+E8+L8</f>
        <v>632.99</v>
      </c>
      <c r="N8" s="5">
        <f>A8*'UG Fees'!$N$7</f>
        <v>517.58000000000004</v>
      </c>
      <c r="O8" s="75">
        <f t="shared" si="0"/>
        <v>944.89</v>
      </c>
      <c r="P8" s="75">
        <v>101.29</v>
      </c>
      <c r="Q8" s="104">
        <f t="shared" si="1"/>
        <v>528.6</v>
      </c>
      <c r="R8" s="104">
        <f t="shared" si="2"/>
        <v>643.95000000000005</v>
      </c>
      <c r="S8" s="104">
        <f t="shared" si="3"/>
        <v>813.95</v>
      </c>
      <c r="T8" s="195">
        <f t="shared" ref="T8:T12" si="11">+K8+P8</f>
        <v>734.28</v>
      </c>
      <c r="U8" s="195">
        <f t="shared" ref="U8:U12" si="12">+M8+P8</f>
        <v>734.28</v>
      </c>
      <c r="V8" s="119">
        <f t="shared" si="4"/>
        <v>1046.18</v>
      </c>
    </row>
    <row r="9" spans="1:22" ht="15">
      <c r="A9" s="68">
        <f t="shared" si="5"/>
        <v>2.5</v>
      </c>
      <c r="B9" s="5">
        <f>'UG Fees'!$B$7*'UG Half Credit Fees'!A9</f>
        <v>685.6</v>
      </c>
      <c r="C9" s="5">
        <f>'UG Fees'!$C$7*'UG Half Credit Fees'!A9</f>
        <v>16.68</v>
      </c>
      <c r="D9" s="5">
        <f>'UG Fees'!$D$7*'UG Half Credit Fees'!A9</f>
        <v>9.9</v>
      </c>
      <c r="E9" s="75">
        <f t="shared" si="6"/>
        <v>712.18</v>
      </c>
      <c r="F9" s="5">
        <f>'UG Fees'!$F$7*A9</f>
        <v>192.25</v>
      </c>
      <c r="G9" s="75">
        <f t="shared" si="7"/>
        <v>904.43</v>
      </c>
      <c r="H9" s="5">
        <f>'UG Fees'!$H$7*'UG Half Credit Fees'!A9</f>
        <v>475.58</v>
      </c>
      <c r="I9" s="75">
        <f t="shared" si="8"/>
        <v>1187.76</v>
      </c>
      <c r="J9" s="166">
        <f>+A9*'UG Fees'!$J$7</f>
        <v>342.8</v>
      </c>
      <c r="K9" s="75">
        <f t="shared" si="9"/>
        <v>1054.98</v>
      </c>
      <c r="L9" s="166">
        <f>+'UG Fees'!$L$7*'UG Half Credit Fees'!$A9</f>
        <v>342.8</v>
      </c>
      <c r="M9" s="75">
        <f t="shared" si="10"/>
        <v>1054.98</v>
      </c>
      <c r="N9" s="5">
        <f>A9*'UG Fees'!$N$7</f>
        <v>862.63</v>
      </c>
      <c r="O9" s="75">
        <f t="shared" si="0"/>
        <v>1574.81</v>
      </c>
      <c r="P9" s="75">
        <v>149.28</v>
      </c>
      <c r="Q9" s="104">
        <f t="shared" si="1"/>
        <v>861.46</v>
      </c>
      <c r="R9" s="104">
        <f t="shared" si="2"/>
        <v>1053.71</v>
      </c>
      <c r="S9" s="104">
        <f t="shared" si="3"/>
        <v>1337.04</v>
      </c>
      <c r="T9" s="195">
        <f t="shared" si="11"/>
        <v>1204.26</v>
      </c>
      <c r="U9" s="195">
        <f t="shared" si="12"/>
        <v>1204.26</v>
      </c>
      <c r="V9" s="119">
        <f t="shared" si="4"/>
        <v>1724.09</v>
      </c>
    </row>
    <row r="10" spans="1:22" ht="15">
      <c r="A10" s="68">
        <f t="shared" si="5"/>
        <v>3.5</v>
      </c>
      <c r="B10" s="5">
        <f>'UG Fees'!$B$7*'UG Half Credit Fees'!A10</f>
        <v>959.84</v>
      </c>
      <c r="C10" s="5">
        <f>'UG Fees'!$C$7*'UG Half Credit Fees'!A10</f>
        <v>23.35</v>
      </c>
      <c r="D10" s="5">
        <f>'UG Fees'!$D$7*'UG Half Credit Fees'!A10</f>
        <v>13.86</v>
      </c>
      <c r="E10" s="75">
        <f t="shared" si="6"/>
        <v>997.05</v>
      </c>
      <c r="F10" s="5">
        <f>'UG Fees'!$F$7*A10</f>
        <v>269.14999999999998</v>
      </c>
      <c r="G10" s="75">
        <f t="shared" si="7"/>
        <v>1266.2</v>
      </c>
      <c r="H10" s="5">
        <f>'UG Fees'!$H$7*'UG Half Credit Fees'!A10</f>
        <v>665.81</v>
      </c>
      <c r="I10" s="75">
        <f t="shared" si="8"/>
        <v>1662.86</v>
      </c>
      <c r="J10" s="166">
        <f>+A10*'UG Fees'!$J$7</f>
        <v>479.92</v>
      </c>
      <c r="K10" s="75">
        <f t="shared" si="9"/>
        <v>1476.97</v>
      </c>
      <c r="L10" s="166">
        <f>+'UG Fees'!$L$7*'UG Half Credit Fees'!$A10</f>
        <v>479.92</v>
      </c>
      <c r="M10" s="75">
        <f t="shared" si="10"/>
        <v>1476.97</v>
      </c>
      <c r="N10" s="5">
        <f>A10*'UG Fees'!$N$7</f>
        <v>1207.68</v>
      </c>
      <c r="O10" s="75">
        <f t="shared" si="0"/>
        <v>2204.73</v>
      </c>
      <c r="P10" s="75">
        <v>197.27</v>
      </c>
      <c r="Q10" s="104">
        <f t="shared" si="1"/>
        <v>1194.32</v>
      </c>
      <c r="R10" s="104">
        <f t="shared" si="2"/>
        <v>1463.47</v>
      </c>
      <c r="S10" s="104">
        <f t="shared" si="3"/>
        <v>1860.13</v>
      </c>
      <c r="T10" s="195">
        <f t="shared" si="11"/>
        <v>1674.24</v>
      </c>
      <c r="U10" s="195">
        <f t="shared" si="12"/>
        <v>1674.24</v>
      </c>
      <c r="V10" s="119">
        <f t="shared" si="4"/>
        <v>2402</v>
      </c>
    </row>
    <row r="11" spans="1:22" ht="15">
      <c r="A11" s="68">
        <f t="shared" si="5"/>
        <v>4.5</v>
      </c>
      <c r="B11" s="5">
        <f>'UG Fees'!$B$7*'UG Half Credit Fees'!A11</f>
        <v>1234.08</v>
      </c>
      <c r="C11" s="5">
        <v>26.68</v>
      </c>
      <c r="D11" s="5">
        <v>15.84</v>
      </c>
      <c r="E11" s="75">
        <f t="shared" si="6"/>
        <v>1276.5999999999999</v>
      </c>
      <c r="F11" s="5">
        <f>'UG Fees'!$F$7*A11</f>
        <v>346.05</v>
      </c>
      <c r="G11" s="75">
        <f t="shared" si="7"/>
        <v>1622.65</v>
      </c>
      <c r="H11" s="5">
        <f>'UG Fees'!$H$7*'UG Half Credit Fees'!A11</f>
        <v>856.04</v>
      </c>
      <c r="I11" s="75">
        <f t="shared" si="8"/>
        <v>2132.64</v>
      </c>
      <c r="J11" s="166">
        <f>+A11*'UG Fees'!$J$7</f>
        <v>617.04</v>
      </c>
      <c r="K11" s="75">
        <f t="shared" si="9"/>
        <v>1893.64</v>
      </c>
      <c r="L11" s="166">
        <f>+'UG Fees'!$L$7*'UG Half Credit Fees'!$A11</f>
        <v>617.04</v>
      </c>
      <c r="M11" s="75">
        <f t="shared" si="10"/>
        <v>1893.64</v>
      </c>
      <c r="N11" s="5">
        <f>A11*'UG Fees'!$N$7</f>
        <v>1552.73</v>
      </c>
      <c r="O11" s="75">
        <f t="shared" si="0"/>
        <v>2829.33</v>
      </c>
      <c r="P11" s="75">
        <v>221.17</v>
      </c>
      <c r="Q11" s="104">
        <f t="shared" si="1"/>
        <v>1497.77</v>
      </c>
      <c r="R11" s="104">
        <f t="shared" si="2"/>
        <v>1843.82</v>
      </c>
      <c r="S11" s="104">
        <f t="shared" si="3"/>
        <v>2353.81</v>
      </c>
      <c r="T11" s="195">
        <f t="shared" si="11"/>
        <v>2114.81</v>
      </c>
      <c r="U11" s="195">
        <f t="shared" si="12"/>
        <v>2114.81</v>
      </c>
      <c r="V11" s="119">
        <f t="shared" si="4"/>
        <v>3050.5</v>
      </c>
    </row>
    <row r="12" spans="1:22" ht="15">
      <c r="A12" s="68">
        <f t="shared" si="5"/>
        <v>5.5</v>
      </c>
      <c r="B12" s="5">
        <f>'UG Fees'!$B$7*'UG Half Credit Fees'!A12</f>
        <v>1508.32</v>
      </c>
      <c r="C12" s="5">
        <f>+C11</f>
        <v>26.68</v>
      </c>
      <c r="D12" s="5">
        <f>+D11</f>
        <v>15.84</v>
      </c>
      <c r="E12" s="75">
        <f t="shared" si="6"/>
        <v>1550.84</v>
      </c>
      <c r="F12" s="5">
        <f>'UG Fees'!$F$7*A12</f>
        <v>422.95</v>
      </c>
      <c r="G12" s="75">
        <f t="shared" si="7"/>
        <v>1973.79</v>
      </c>
      <c r="H12" s="5">
        <f>'UG Fees'!$H$7*'UG Half Credit Fees'!A12</f>
        <v>1046.27</v>
      </c>
      <c r="I12" s="75">
        <f t="shared" si="8"/>
        <v>2597.11</v>
      </c>
      <c r="J12" s="166">
        <f>+A12*'UG Fees'!$J$7</f>
        <v>754.16</v>
      </c>
      <c r="K12" s="75">
        <f t="shared" si="9"/>
        <v>2305</v>
      </c>
      <c r="L12" s="166">
        <f>+'UG Fees'!$L$7*'UG Half Credit Fees'!$A12</f>
        <v>754.16</v>
      </c>
      <c r="M12" s="75">
        <f t="shared" si="10"/>
        <v>2305</v>
      </c>
      <c r="N12" s="5">
        <f>A12*'UG Fees'!$N$7</f>
        <v>1897.78</v>
      </c>
      <c r="O12" s="75">
        <f t="shared" si="0"/>
        <v>3448.62</v>
      </c>
      <c r="P12" s="75">
        <f>+P11</f>
        <v>221.17</v>
      </c>
      <c r="Q12" s="104">
        <f t="shared" si="1"/>
        <v>1772.01</v>
      </c>
      <c r="R12" s="104">
        <f t="shared" si="2"/>
        <v>2194.96</v>
      </c>
      <c r="S12" s="104">
        <f t="shared" si="3"/>
        <v>2818.28</v>
      </c>
      <c r="T12" s="195">
        <f t="shared" si="11"/>
        <v>2526.17</v>
      </c>
      <c r="U12" s="195">
        <f t="shared" si="12"/>
        <v>2526.17</v>
      </c>
      <c r="V12" s="119">
        <f t="shared" si="4"/>
        <v>3669.79</v>
      </c>
    </row>
    <row r="13" spans="1:22" ht="15">
      <c r="B13" s="28"/>
      <c r="C13" s="28"/>
      <c r="D13" s="28"/>
      <c r="E13" s="28"/>
      <c r="F13" s="28"/>
      <c r="G13" s="28"/>
      <c r="H13" s="28"/>
      <c r="I13" s="28"/>
      <c r="J13" s="197"/>
      <c r="K13" s="28"/>
      <c r="L13" s="197"/>
      <c r="M13" s="197"/>
      <c r="N13" s="28"/>
      <c r="O13" s="28"/>
    </row>
    <row r="14" spans="1:22" ht="15">
      <c r="H14" s="1"/>
      <c r="I14" s="1"/>
      <c r="J14" s="198"/>
      <c r="K14" s="1"/>
      <c r="L14" s="198"/>
      <c r="M14" s="198"/>
      <c r="R14" s="28"/>
      <c r="V14" s="28"/>
    </row>
    <row r="15" spans="1:22">
      <c r="B15" s="1"/>
      <c r="C15" s="1"/>
      <c r="D15" s="1"/>
      <c r="E15" s="1"/>
      <c r="F15" s="1"/>
      <c r="G15" s="1"/>
      <c r="H15" s="1"/>
    </row>
    <row r="16" spans="1:22">
      <c r="F16" s="1"/>
      <c r="G16" s="1"/>
      <c r="H16" s="1"/>
      <c r="R16" s="1"/>
    </row>
    <row r="17" spans="6:22">
      <c r="F17" s="1"/>
      <c r="H17" s="1"/>
    </row>
    <row r="18" spans="6:22">
      <c r="H18" s="1"/>
    </row>
    <row r="19" spans="6:22">
      <c r="H19" s="1"/>
    </row>
    <row r="20" spans="6:22">
      <c r="H20" s="1"/>
      <c r="V20" s="1"/>
    </row>
    <row r="21" spans="6:22">
      <c r="H21" s="1"/>
    </row>
    <row r="22" spans="6:22">
      <c r="H22" s="1"/>
    </row>
    <row r="23" spans="6:22">
      <c r="H23" s="1"/>
    </row>
    <row r="24" spans="6:22">
      <c r="H24" s="1"/>
    </row>
    <row r="25" spans="6:22">
      <c r="H25" s="1"/>
    </row>
    <row r="26" spans="6:22">
      <c r="H26" s="1"/>
    </row>
    <row r="27" spans="6:22">
      <c r="H27" s="1"/>
    </row>
    <row r="28" spans="6:22">
      <c r="H28" s="1"/>
    </row>
  </sheetData>
  <mergeCells count="1">
    <mergeCell ref="A1:M1"/>
  </mergeCells>
  <phoneticPr fontId="0" type="noConversion"/>
  <printOptions horizontalCentered="1"/>
  <pageMargins left="0.75" right="0.75" top="0.75" bottom="1" header="0.5" footer="0.5"/>
  <pageSetup scale="47" orientation="landscape" r:id="rId1"/>
  <headerFooter alignWithMargins="0">
    <oddFooter>&amp;L&amp;D&amp;C&amp;A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29"/>
  <sheetViews>
    <sheetView showRuler="0" showWhiteSpace="0" zoomScaleNormal="100" zoomScalePageLayoutView="143" workbookViewId="0">
      <selection activeCell="D8" sqref="D8"/>
    </sheetView>
  </sheetViews>
  <sheetFormatPr defaultColWidth="9.109375" defaultRowHeight="13.2"/>
  <cols>
    <col min="1" max="1" width="4.5546875" style="17" customWidth="1"/>
    <col min="2" max="2" width="11" style="17" customWidth="1"/>
    <col min="3" max="3" width="10.88671875" style="17" customWidth="1"/>
    <col min="4" max="4" width="14.5546875" style="17" customWidth="1"/>
    <col min="5" max="6" width="11" style="17" customWidth="1"/>
    <col min="7" max="7" width="10.109375" style="17" customWidth="1"/>
    <col min="8" max="8" width="11.109375" style="17" customWidth="1"/>
    <col min="9" max="9" width="11.6640625" style="17" customWidth="1"/>
    <col min="10" max="10" width="11.109375" style="17" customWidth="1"/>
    <col min="11" max="16384" width="9.109375" style="17"/>
  </cols>
  <sheetData>
    <row r="1" spans="1:10" s="25" customFormat="1" ht="17.399999999999999">
      <c r="A1" s="23" t="s">
        <v>1</v>
      </c>
      <c r="B1" s="23"/>
      <c r="C1" s="23"/>
      <c r="D1" s="23"/>
      <c r="E1" s="23"/>
      <c r="F1" s="23"/>
      <c r="G1" s="23"/>
      <c r="H1" s="23"/>
      <c r="I1" s="23"/>
      <c r="J1" s="24"/>
    </row>
    <row r="2" spans="1:10" s="25" customFormat="1" ht="17.399999999999999">
      <c r="A2" s="21" t="s">
        <v>10</v>
      </c>
      <c r="B2" s="21"/>
      <c r="C2" s="21"/>
      <c r="D2" s="21"/>
      <c r="E2" s="21"/>
      <c r="F2" s="21"/>
      <c r="G2" s="21"/>
      <c r="H2" s="21"/>
      <c r="I2" s="21"/>
      <c r="J2" s="21"/>
    </row>
    <row r="3" spans="1:10" s="25" customFormat="1" ht="24.6">
      <c r="A3" s="21"/>
      <c r="B3" s="21"/>
      <c r="C3" s="21"/>
      <c r="D3" s="21"/>
      <c r="E3" s="157" t="s">
        <v>93</v>
      </c>
      <c r="F3" s="21"/>
      <c r="G3" s="21"/>
      <c r="H3" s="21"/>
      <c r="I3" s="237"/>
      <c r="J3" s="21"/>
    </row>
    <row r="4" spans="1:10" s="25" customFormat="1" ht="17.399999999999999">
      <c r="A4" s="13" t="str">
        <f>'UG Fees'!A4</f>
        <v xml:space="preserve"> J-Term 2023-2024</v>
      </c>
      <c r="B4" s="21"/>
      <c r="C4" s="21"/>
      <c r="D4" s="21"/>
      <c r="E4" s="21"/>
      <c r="F4" s="21"/>
      <c r="G4" s="21"/>
      <c r="H4" s="21"/>
      <c r="I4" s="21"/>
      <c r="J4" s="21"/>
    </row>
    <row r="5" spans="1:10" ht="13.8" thickBot="1"/>
    <row r="6" spans="1:10" ht="45.6" thickBot="1">
      <c r="A6" s="44" t="s">
        <v>0</v>
      </c>
      <c r="B6" s="92" t="s">
        <v>84</v>
      </c>
      <c r="C6" s="200" t="s">
        <v>160</v>
      </c>
      <c r="D6" s="92" t="s">
        <v>155</v>
      </c>
      <c r="E6" s="93" t="s">
        <v>5</v>
      </c>
      <c r="F6" s="92" t="s">
        <v>6</v>
      </c>
      <c r="G6" s="92" t="s">
        <v>31</v>
      </c>
      <c r="H6" s="94" t="s">
        <v>35</v>
      </c>
      <c r="I6" s="94" t="s">
        <v>36</v>
      </c>
      <c r="J6" s="95" t="s">
        <v>38</v>
      </c>
    </row>
    <row r="7" spans="1:10" ht="15.6">
      <c r="A7" s="49">
        <v>1</v>
      </c>
      <c r="B7" s="96">
        <v>454.61</v>
      </c>
      <c r="C7" s="122">
        <v>224.11</v>
      </c>
      <c r="D7" s="97">
        <f>B7+C7</f>
        <v>678.72</v>
      </c>
      <c r="E7" s="122">
        <v>553.07000000000005</v>
      </c>
      <c r="F7" s="97">
        <f t="shared" ref="F7:F12" si="0">B7+E7</f>
        <v>1007.68</v>
      </c>
      <c r="G7" s="98">
        <v>71.63</v>
      </c>
      <c r="H7" s="99">
        <f>B7+G7</f>
        <v>526.24</v>
      </c>
      <c r="I7" s="99">
        <f>B7+C7+G7</f>
        <v>750.35</v>
      </c>
      <c r="J7" s="100">
        <f>B7+E7+G7</f>
        <v>1079.31</v>
      </c>
    </row>
    <row r="8" spans="1:10" ht="15">
      <c r="A8" s="39">
        <f t="shared" ref="A8:A12" si="1">A7+1</f>
        <v>2</v>
      </c>
      <c r="B8" s="76">
        <f>$B$7*A8</f>
        <v>909.22</v>
      </c>
      <c r="C8" s="9">
        <f>$C$7*A8</f>
        <v>448.22</v>
      </c>
      <c r="D8" s="76">
        <f t="shared" ref="D8:D12" si="2">B8+C8</f>
        <v>1357.44</v>
      </c>
      <c r="E8" s="9">
        <f>$E$7*A8</f>
        <v>1106.1400000000001</v>
      </c>
      <c r="F8" s="76">
        <f t="shared" si="0"/>
        <v>2015.36</v>
      </c>
      <c r="G8" s="76">
        <v>113.97</v>
      </c>
      <c r="H8" s="91">
        <f t="shared" ref="H8:H12" si="3">B8+G8</f>
        <v>1023.19</v>
      </c>
      <c r="I8" s="91">
        <f t="shared" ref="I8:I12" si="4">B8+C8+G8</f>
        <v>1471.41</v>
      </c>
      <c r="J8" s="101">
        <f t="shared" ref="J8:J12" si="5">B8+E8+G8</f>
        <v>2129.33</v>
      </c>
    </row>
    <row r="9" spans="1:10" ht="15">
      <c r="A9" s="39">
        <f t="shared" si="1"/>
        <v>3</v>
      </c>
      <c r="B9" s="76">
        <f t="shared" ref="B9:B12" si="6">$B$7*A9</f>
        <v>1363.83</v>
      </c>
      <c r="C9" s="9">
        <f t="shared" ref="C9:C12" si="7">$C$7*A9</f>
        <v>672.33</v>
      </c>
      <c r="D9" s="76">
        <f t="shared" si="2"/>
        <v>2036.16</v>
      </c>
      <c r="E9" s="9">
        <f t="shared" ref="E9:E12" si="8">$E$7*A9</f>
        <v>1659.21</v>
      </c>
      <c r="F9" s="76">
        <f t="shared" si="0"/>
        <v>3023.04</v>
      </c>
      <c r="G9" s="76">
        <v>156.31</v>
      </c>
      <c r="H9" s="91">
        <f t="shared" si="3"/>
        <v>1520.14</v>
      </c>
      <c r="I9" s="91">
        <f t="shared" si="4"/>
        <v>2192.4699999999998</v>
      </c>
      <c r="J9" s="101">
        <f t="shared" si="5"/>
        <v>3179.35</v>
      </c>
    </row>
    <row r="10" spans="1:10" ht="15">
      <c r="A10" s="39">
        <f t="shared" si="1"/>
        <v>4</v>
      </c>
      <c r="B10" s="76">
        <f t="shared" si="6"/>
        <v>1818.44</v>
      </c>
      <c r="C10" s="9">
        <f t="shared" si="7"/>
        <v>896.44</v>
      </c>
      <c r="D10" s="76">
        <f t="shared" si="2"/>
        <v>2714.88</v>
      </c>
      <c r="E10" s="9">
        <f t="shared" si="8"/>
        <v>2212.2800000000002</v>
      </c>
      <c r="F10" s="76">
        <f t="shared" si="0"/>
        <v>4030.72</v>
      </c>
      <c r="G10" s="76">
        <v>198.59</v>
      </c>
      <c r="H10" s="91">
        <f t="shared" si="3"/>
        <v>2017.03</v>
      </c>
      <c r="I10" s="91">
        <f t="shared" si="4"/>
        <v>2913.47</v>
      </c>
      <c r="J10" s="101">
        <f t="shared" si="5"/>
        <v>4229.3100000000004</v>
      </c>
    </row>
    <row r="11" spans="1:10" ht="15">
      <c r="A11" s="39">
        <f t="shared" si="1"/>
        <v>5</v>
      </c>
      <c r="B11" s="76">
        <f t="shared" si="6"/>
        <v>2273.0500000000002</v>
      </c>
      <c r="C11" s="9">
        <f t="shared" si="7"/>
        <v>1120.55</v>
      </c>
      <c r="D11" s="76">
        <f t="shared" si="2"/>
        <v>3393.6</v>
      </c>
      <c r="E11" s="9">
        <f t="shared" si="8"/>
        <v>2765.35</v>
      </c>
      <c r="F11" s="76">
        <f t="shared" si="0"/>
        <v>5038.3999999999996</v>
      </c>
      <c r="G11" s="76">
        <f>+G10</f>
        <v>198.59</v>
      </c>
      <c r="H11" s="91">
        <f t="shared" si="3"/>
        <v>2471.64</v>
      </c>
      <c r="I11" s="91">
        <f t="shared" si="4"/>
        <v>3592.19</v>
      </c>
      <c r="J11" s="101">
        <f t="shared" si="5"/>
        <v>5236.99</v>
      </c>
    </row>
    <row r="12" spans="1:10" ht="15">
      <c r="A12" s="39">
        <f t="shared" si="1"/>
        <v>6</v>
      </c>
      <c r="B12" s="76">
        <f t="shared" si="6"/>
        <v>2727.66</v>
      </c>
      <c r="C12" s="9">
        <f t="shared" si="7"/>
        <v>1344.66</v>
      </c>
      <c r="D12" s="76">
        <f t="shared" si="2"/>
        <v>4072.32</v>
      </c>
      <c r="E12" s="9">
        <f t="shared" si="8"/>
        <v>3318.42</v>
      </c>
      <c r="F12" s="76">
        <f t="shared" si="0"/>
        <v>6046.08</v>
      </c>
      <c r="G12" s="76">
        <f>+G11</f>
        <v>198.59</v>
      </c>
      <c r="H12" s="91">
        <f t="shared" si="3"/>
        <v>2926.25</v>
      </c>
      <c r="I12" s="91">
        <f t="shared" si="4"/>
        <v>4270.91</v>
      </c>
      <c r="J12" s="101">
        <f t="shared" si="5"/>
        <v>6244.67</v>
      </c>
    </row>
    <row r="13" spans="1:10" ht="15">
      <c r="A13" s="90"/>
      <c r="B13" s="19"/>
      <c r="C13" s="19"/>
      <c r="D13" s="19"/>
      <c r="E13" s="19"/>
      <c r="F13" s="19"/>
      <c r="G13" s="19"/>
      <c r="H13" s="19"/>
      <c r="I13" s="19"/>
      <c r="J13" s="19"/>
    </row>
    <row r="14" spans="1:10" ht="15.6">
      <c r="A14" s="41" t="s">
        <v>173</v>
      </c>
    </row>
    <row r="15" spans="1:10" s="25" customFormat="1" ht="17.399999999999999">
      <c r="A15" s="21" t="s">
        <v>12</v>
      </c>
      <c r="B15" s="24"/>
      <c r="C15" s="24"/>
      <c r="D15" s="24"/>
      <c r="E15" s="24"/>
      <c r="F15" s="24"/>
      <c r="G15" s="24"/>
      <c r="H15" s="24"/>
      <c r="I15" s="24"/>
      <c r="J15" s="24"/>
    </row>
    <row r="16" spans="1:10" ht="13.8" thickBot="1"/>
    <row r="17" spans="1:10" ht="45.6" thickBot="1">
      <c r="A17" s="44" t="s">
        <v>0</v>
      </c>
      <c r="B17" s="92" t="s">
        <v>84</v>
      </c>
      <c r="C17" s="200" t="s">
        <v>160</v>
      </c>
      <c r="D17" s="92" t="s">
        <v>155</v>
      </c>
      <c r="E17" s="93" t="s">
        <v>5</v>
      </c>
      <c r="F17" s="92" t="s">
        <v>6</v>
      </c>
      <c r="G17" s="92" t="s">
        <v>31</v>
      </c>
      <c r="H17" s="94" t="s">
        <v>35</v>
      </c>
      <c r="I17" s="94" t="s">
        <v>36</v>
      </c>
      <c r="J17" s="95" t="s">
        <v>38</v>
      </c>
    </row>
    <row r="18" spans="1:10" ht="15">
      <c r="A18" s="102">
        <v>0.5</v>
      </c>
      <c r="B18" s="98">
        <f t="shared" ref="B18:B23" si="9">$B$7*A18</f>
        <v>227.31</v>
      </c>
      <c r="C18" s="103">
        <f t="shared" ref="C18:C23" si="10">$C$7*A18</f>
        <v>112.06</v>
      </c>
      <c r="D18" s="98">
        <f t="shared" ref="D18:D23" si="11">B18+C18</f>
        <v>339.37</v>
      </c>
      <c r="E18" s="103">
        <f t="shared" ref="E18:E23" si="12">$E$7*A18</f>
        <v>276.54000000000002</v>
      </c>
      <c r="F18" s="98">
        <f t="shared" ref="F18:F23" si="13">B18+E18</f>
        <v>503.85</v>
      </c>
      <c r="G18" s="98">
        <v>50.48</v>
      </c>
      <c r="H18" s="99">
        <f>B18+G18</f>
        <v>277.79000000000002</v>
      </c>
      <c r="I18" s="99">
        <f>B18+C18+G18</f>
        <v>389.85</v>
      </c>
      <c r="J18" s="100">
        <f>B18+E18+G18</f>
        <v>554.33000000000004</v>
      </c>
    </row>
    <row r="19" spans="1:10" ht="15">
      <c r="A19" s="74">
        <f t="shared" ref="A19:A23" si="14">A18+1</f>
        <v>1.5</v>
      </c>
      <c r="B19" s="76">
        <f t="shared" si="9"/>
        <v>681.92</v>
      </c>
      <c r="C19" s="9">
        <f t="shared" si="10"/>
        <v>336.17</v>
      </c>
      <c r="D19" s="76">
        <f t="shared" si="11"/>
        <v>1018.09</v>
      </c>
      <c r="E19" s="9">
        <f t="shared" si="12"/>
        <v>829.61</v>
      </c>
      <c r="F19" s="76">
        <f t="shared" si="13"/>
        <v>1511.53</v>
      </c>
      <c r="G19" s="76">
        <v>92.82</v>
      </c>
      <c r="H19" s="91">
        <f t="shared" ref="H19:H23" si="15">B19+G19</f>
        <v>774.74</v>
      </c>
      <c r="I19" s="91">
        <f t="shared" ref="I19:I23" si="16">B19+C19+G19</f>
        <v>1110.9100000000001</v>
      </c>
      <c r="J19" s="101">
        <f t="shared" ref="J19:J23" si="17">B19+E19+G19</f>
        <v>1604.35</v>
      </c>
    </row>
    <row r="20" spans="1:10" ht="15">
      <c r="A20" s="74">
        <f t="shared" si="14"/>
        <v>2.5</v>
      </c>
      <c r="B20" s="76">
        <f t="shared" si="9"/>
        <v>1136.53</v>
      </c>
      <c r="C20" s="9">
        <f t="shared" si="10"/>
        <v>560.28</v>
      </c>
      <c r="D20" s="76">
        <f t="shared" si="11"/>
        <v>1696.81</v>
      </c>
      <c r="E20" s="9">
        <f t="shared" si="12"/>
        <v>1382.68</v>
      </c>
      <c r="F20" s="76">
        <f t="shared" si="13"/>
        <v>2519.21</v>
      </c>
      <c r="G20" s="76">
        <v>135.16</v>
      </c>
      <c r="H20" s="91">
        <f t="shared" si="15"/>
        <v>1271.69</v>
      </c>
      <c r="I20" s="91">
        <f t="shared" si="16"/>
        <v>1831.97</v>
      </c>
      <c r="J20" s="101">
        <f t="shared" si="17"/>
        <v>2654.37</v>
      </c>
    </row>
    <row r="21" spans="1:10" ht="15">
      <c r="A21" s="74">
        <f t="shared" si="14"/>
        <v>3.5</v>
      </c>
      <c r="B21" s="76">
        <f t="shared" si="9"/>
        <v>1591.14</v>
      </c>
      <c r="C21" s="9">
        <f t="shared" si="10"/>
        <v>784.39</v>
      </c>
      <c r="D21" s="76">
        <f t="shared" si="11"/>
        <v>2375.5300000000002</v>
      </c>
      <c r="E21" s="9">
        <f t="shared" si="12"/>
        <v>1935.75</v>
      </c>
      <c r="F21" s="76">
        <f t="shared" si="13"/>
        <v>3526.89</v>
      </c>
      <c r="G21" s="76">
        <v>177.5</v>
      </c>
      <c r="H21" s="91">
        <f t="shared" si="15"/>
        <v>1768.64</v>
      </c>
      <c r="I21" s="91">
        <f t="shared" si="16"/>
        <v>2553.0300000000002</v>
      </c>
      <c r="J21" s="101">
        <f t="shared" si="17"/>
        <v>3704.39</v>
      </c>
    </row>
    <row r="22" spans="1:10" ht="15">
      <c r="A22" s="74">
        <f t="shared" si="14"/>
        <v>4.5</v>
      </c>
      <c r="B22" s="76">
        <f t="shared" si="9"/>
        <v>2045.75</v>
      </c>
      <c r="C22" s="9">
        <f t="shared" si="10"/>
        <v>1008.5</v>
      </c>
      <c r="D22" s="76">
        <f t="shared" si="11"/>
        <v>3054.25</v>
      </c>
      <c r="E22" s="9">
        <f t="shared" si="12"/>
        <v>2488.8200000000002</v>
      </c>
      <c r="F22" s="76">
        <f t="shared" si="13"/>
        <v>4534.57</v>
      </c>
      <c r="G22" s="76">
        <v>198.59</v>
      </c>
      <c r="H22" s="91">
        <f t="shared" si="15"/>
        <v>2244.34</v>
      </c>
      <c r="I22" s="91">
        <f t="shared" si="16"/>
        <v>3252.84</v>
      </c>
      <c r="J22" s="101">
        <f t="shared" si="17"/>
        <v>4733.16</v>
      </c>
    </row>
    <row r="23" spans="1:10" ht="15">
      <c r="A23" s="74">
        <f t="shared" si="14"/>
        <v>5.5</v>
      </c>
      <c r="B23" s="76">
        <f t="shared" si="9"/>
        <v>2500.36</v>
      </c>
      <c r="C23" s="9">
        <f t="shared" si="10"/>
        <v>1232.6099999999999</v>
      </c>
      <c r="D23" s="76">
        <f t="shared" si="11"/>
        <v>3732.97</v>
      </c>
      <c r="E23" s="9">
        <f t="shared" si="12"/>
        <v>3041.89</v>
      </c>
      <c r="F23" s="76">
        <f t="shared" si="13"/>
        <v>5542.25</v>
      </c>
      <c r="G23" s="76">
        <f>+G22</f>
        <v>198.59</v>
      </c>
      <c r="H23" s="91">
        <f t="shared" si="15"/>
        <v>2698.95</v>
      </c>
      <c r="I23" s="91">
        <f t="shared" si="16"/>
        <v>3931.56</v>
      </c>
      <c r="J23" s="101">
        <f t="shared" si="17"/>
        <v>5740.84</v>
      </c>
    </row>
    <row r="24" spans="1:10" ht="15.6">
      <c r="A24" s="41"/>
    </row>
    <row r="25" spans="1:10">
      <c r="A25" s="31" t="s">
        <v>173</v>
      </c>
    </row>
    <row r="26" spans="1:10">
      <c r="A26" s="31"/>
    </row>
    <row r="27" spans="1:10">
      <c r="A27" s="31" t="s">
        <v>67</v>
      </c>
      <c r="B27"/>
      <c r="C27"/>
      <c r="D27"/>
    </row>
    <row r="28" spans="1:10">
      <c r="A28"/>
      <c r="B28" t="s">
        <v>68</v>
      </c>
      <c r="C28"/>
      <c r="D28"/>
    </row>
    <row r="29" spans="1:10">
      <c r="A29"/>
      <c r="B29" t="s">
        <v>69</v>
      </c>
      <c r="C29"/>
      <c r="D29"/>
    </row>
  </sheetData>
  <phoneticPr fontId="0" type="noConversion"/>
  <printOptions horizontalCentered="1"/>
  <pageMargins left="0.75" right="0.75" top="0.76" bottom="0.68" header="0.5" footer="0.5"/>
  <pageSetup scale="95" orientation="landscape" r:id="rId1"/>
  <headerFooter alignWithMargins="0">
    <oddFooter>&amp;L&amp;D&amp;C&amp;A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X47"/>
  <sheetViews>
    <sheetView topLeftCell="A20" workbookViewId="0">
      <selection activeCell="H34" sqref="H34"/>
    </sheetView>
  </sheetViews>
  <sheetFormatPr defaultColWidth="9.109375" defaultRowHeight="13.2"/>
  <cols>
    <col min="1" max="1" width="9.109375" style="17"/>
    <col min="2" max="2" width="9" style="17" customWidth="1"/>
    <col min="3" max="4" width="13.88671875" style="17" customWidth="1"/>
    <col min="5" max="5" width="12.44140625" style="17" customWidth="1"/>
    <col min="6" max="6" width="12.88671875" style="17" customWidth="1"/>
    <col min="7" max="7" width="10.109375" style="17" bestFit="1" customWidth="1"/>
    <col min="8" max="9" width="13.109375" style="17" customWidth="1"/>
    <col min="10" max="10" width="9.88671875" style="17" bestFit="1" customWidth="1"/>
    <col min="11" max="11" width="10.6640625" style="17" customWidth="1"/>
    <col min="12" max="12" width="10.5546875" style="17" customWidth="1"/>
    <col min="13" max="13" width="10.6640625" style="17" customWidth="1"/>
    <col min="14" max="14" width="10.5546875" style="17" customWidth="1"/>
    <col min="15" max="15" width="10.6640625" style="17" customWidth="1"/>
    <col min="16" max="16" width="10.5546875" style="17" customWidth="1"/>
    <col min="17" max="17" width="11.33203125" style="17" customWidth="1"/>
    <col min="18" max="18" width="9.6640625" style="17" customWidth="1"/>
    <col min="19" max="19" width="10.5546875" style="17" customWidth="1"/>
    <col min="20" max="20" width="12.5546875" style="17" customWidth="1"/>
    <col min="21" max="21" width="12.109375" style="17" customWidth="1"/>
    <col min="22" max="22" width="10.88671875" style="17" customWidth="1"/>
    <col min="23" max="23" width="11.5546875" style="17" customWidth="1"/>
    <col min="24" max="24" width="11.44140625" style="17" customWidth="1"/>
    <col min="25" max="16384" width="9.109375" style="17"/>
  </cols>
  <sheetData>
    <row r="1" spans="2:13" ht="15.6">
      <c r="C1" s="15"/>
      <c r="D1" s="15"/>
      <c r="E1" s="15"/>
      <c r="F1" s="15"/>
    </row>
    <row r="2" spans="2:13" ht="24.6">
      <c r="C2" s="15"/>
      <c r="D2" s="15"/>
      <c r="E2" s="15"/>
      <c r="F2" s="15"/>
      <c r="I2" s="238"/>
    </row>
    <row r="3" spans="2:13" ht="17.399999999999999">
      <c r="B3" s="23"/>
      <c r="C3" s="15"/>
      <c r="D3" s="15"/>
      <c r="E3" s="15"/>
      <c r="F3" s="15"/>
    </row>
    <row r="4" spans="2:13" ht="36" customHeight="1">
      <c r="B4" s="23" t="s">
        <v>25</v>
      </c>
      <c r="C4" s="15"/>
      <c r="D4" s="15"/>
      <c r="E4" s="15"/>
      <c r="F4" s="15"/>
    </row>
    <row r="5" spans="2:13" ht="17.399999999999999">
      <c r="B5" s="263" t="s">
        <v>39</v>
      </c>
      <c r="C5" s="263"/>
      <c r="D5" s="263"/>
      <c r="E5" s="263"/>
      <c r="F5" s="263"/>
      <c r="G5" s="81" t="s">
        <v>117</v>
      </c>
    </row>
    <row r="6" spans="2:13" ht="17.399999999999999">
      <c r="B6" s="152"/>
      <c r="C6" s="157" t="s">
        <v>94</v>
      </c>
      <c r="D6" s="152"/>
      <c r="E6" s="152"/>
      <c r="F6" s="152"/>
    </row>
    <row r="7" spans="2:13" ht="17.399999999999999">
      <c r="B7" s="137" t="str">
        <f>'UG Fees'!A4</f>
        <v xml:space="preserve"> J-Term 2023-2024</v>
      </c>
      <c r="C7" s="16"/>
      <c r="D7" s="16"/>
      <c r="E7" s="16"/>
      <c r="F7" s="16"/>
    </row>
    <row r="8" spans="2:13" ht="13.8" thickBot="1"/>
    <row r="9" spans="2:13" ht="47.4" thickBot="1">
      <c r="B9" s="44" t="s">
        <v>44</v>
      </c>
      <c r="C9" s="45" t="s">
        <v>18</v>
      </c>
      <c r="D9" s="45" t="s">
        <v>148</v>
      </c>
      <c r="E9" s="45" t="s">
        <v>151</v>
      </c>
      <c r="F9" s="45" t="s">
        <v>91</v>
      </c>
      <c r="G9" s="124" t="s">
        <v>23</v>
      </c>
      <c r="I9" s="139" t="s">
        <v>45</v>
      </c>
      <c r="J9" s="140"/>
      <c r="K9" s="141"/>
      <c r="L9" s="141"/>
      <c r="M9" s="142"/>
    </row>
    <row r="10" spans="2:13" ht="15.6">
      <c r="B10" s="128">
        <v>1</v>
      </c>
      <c r="C10" s="29">
        <v>324.82</v>
      </c>
      <c r="D10" s="18">
        <f>+'UG Fees'!C7</f>
        <v>6.67</v>
      </c>
      <c r="E10" s="18">
        <f>+'UG Fees'!D7</f>
        <v>3.96</v>
      </c>
      <c r="F10" s="18">
        <f>+'UG Fees'!P7</f>
        <v>77.28</v>
      </c>
      <c r="G10" s="125">
        <f t="shared" ref="G10:G13" si="0">SUM(C10:F10)</f>
        <v>412.73</v>
      </c>
      <c r="I10" s="53" t="s">
        <v>48</v>
      </c>
      <c r="M10" s="52"/>
    </row>
    <row r="11" spans="2:13" ht="15.6">
      <c r="B11" s="47">
        <f t="shared" ref="B11:B13" si="1">B10+1</f>
        <v>2</v>
      </c>
      <c r="C11" s="9">
        <f t="shared" ref="C11:C13" si="2">$C$10*B11</f>
        <v>649.64</v>
      </c>
      <c r="D11" s="18">
        <f>+'UG Fees'!C8</f>
        <v>13.34</v>
      </c>
      <c r="E11" s="18">
        <f>+'UG Fees'!D8</f>
        <v>7.92</v>
      </c>
      <c r="F11" s="18">
        <f>+'UG Fees'!P8</f>
        <v>125.27</v>
      </c>
      <c r="G11" s="125">
        <f t="shared" si="0"/>
        <v>796.17</v>
      </c>
      <c r="I11" s="51" t="s">
        <v>49</v>
      </c>
      <c r="K11" s="77">
        <f>G12</f>
        <v>1179.6099999999999</v>
      </c>
      <c r="M11" s="52"/>
    </row>
    <row r="12" spans="2:13" ht="15.6">
      <c r="B12" s="47">
        <f t="shared" si="1"/>
        <v>3</v>
      </c>
      <c r="C12" s="9">
        <f t="shared" si="2"/>
        <v>974.46</v>
      </c>
      <c r="D12" s="18">
        <f>+'UG Fees'!C9</f>
        <v>20.010000000000002</v>
      </c>
      <c r="E12" s="18">
        <f>+'UG Fees'!D9</f>
        <v>11.88</v>
      </c>
      <c r="F12" s="18">
        <f>+'UG Fees'!P9</f>
        <v>173.26</v>
      </c>
      <c r="G12" s="125">
        <f t="shared" si="0"/>
        <v>1179.6099999999999</v>
      </c>
      <c r="I12" s="181"/>
      <c r="J12" s="179"/>
      <c r="K12" s="180"/>
      <c r="L12" s="81"/>
      <c r="M12" s="52"/>
    </row>
    <row r="13" spans="2:13" ht="15.6">
      <c r="B13" s="47">
        <f t="shared" si="1"/>
        <v>4</v>
      </c>
      <c r="C13" s="9">
        <f t="shared" si="2"/>
        <v>1299.28</v>
      </c>
      <c r="D13" s="18">
        <f>+'UG Fees'!C10</f>
        <v>26.68</v>
      </c>
      <c r="E13" s="18">
        <f>+'UG Fees'!D10</f>
        <v>15.84</v>
      </c>
      <c r="F13" s="18">
        <f>+'UG Fees'!P10</f>
        <v>221.17</v>
      </c>
      <c r="G13" s="125">
        <f t="shared" si="0"/>
        <v>1562.97</v>
      </c>
      <c r="I13" s="182" t="s">
        <v>126</v>
      </c>
      <c r="J13" s="179">
        <f>+'UG Fees'!F27</f>
        <v>70</v>
      </c>
      <c r="K13" s="33">
        <f>+J13*3</f>
        <v>210</v>
      </c>
      <c r="L13" s="81" t="s">
        <v>132</v>
      </c>
      <c r="M13" s="52"/>
    </row>
    <row r="14" spans="2:13" ht="16.2" thickBot="1">
      <c r="B14" s="41" t="s">
        <v>184</v>
      </c>
      <c r="C14" s="42"/>
      <c r="D14" s="42"/>
      <c r="I14" s="51" t="s">
        <v>46</v>
      </c>
      <c r="K14" s="35">
        <f>+K11+K12+K13</f>
        <v>1389.61</v>
      </c>
      <c r="M14" s="52"/>
    </row>
    <row r="15" spans="2:13" ht="16.2" thickTop="1">
      <c r="B15" s="43"/>
      <c r="C15" s="241">
        <f>+C10</f>
        <v>324.82</v>
      </c>
      <c r="D15" s="66"/>
      <c r="I15" s="129"/>
      <c r="M15" s="52"/>
    </row>
    <row r="16" spans="2:13">
      <c r="I16" s="53"/>
      <c r="M16" s="52"/>
    </row>
    <row r="17" spans="2:13" ht="16.2" thickBot="1">
      <c r="B17" s="26" t="s">
        <v>78</v>
      </c>
      <c r="C17" s="31"/>
      <c r="D17" s="31"/>
      <c r="E17" s="31"/>
      <c r="F17" s="31"/>
      <c r="I17" s="54"/>
      <c r="J17" s="55"/>
      <c r="K17" s="55"/>
      <c r="L17" s="55"/>
      <c r="M17" s="56"/>
    </row>
    <row r="18" spans="2:13" ht="16.2" thickBot="1">
      <c r="B18" s="31"/>
      <c r="C18" s="26" t="s">
        <v>40</v>
      </c>
      <c r="D18" s="26"/>
      <c r="E18" s="26"/>
      <c r="F18" s="26"/>
      <c r="I18" s="36"/>
    </row>
    <row r="19" spans="2:13" ht="15.6">
      <c r="B19" s="31"/>
      <c r="C19" s="26" t="s">
        <v>41</v>
      </c>
      <c r="D19" s="26"/>
      <c r="E19" s="26"/>
      <c r="F19" s="26"/>
      <c r="I19" s="58" t="s">
        <v>50</v>
      </c>
      <c r="J19" s="57"/>
      <c r="K19" s="57"/>
      <c r="L19" s="57"/>
      <c r="M19" s="59"/>
    </row>
    <row r="20" spans="2:13" ht="15.6">
      <c r="B20" s="31"/>
      <c r="C20" s="26" t="s">
        <v>42</v>
      </c>
      <c r="D20" s="26"/>
      <c r="E20" s="26"/>
      <c r="F20" s="26"/>
      <c r="G20" s="22"/>
      <c r="I20" s="51" t="s">
        <v>49</v>
      </c>
      <c r="K20" s="77">
        <f>G12</f>
        <v>1179.6099999999999</v>
      </c>
      <c r="M20" s="52"/>
    </row>
    <row r="21" spans="2:13" ht="15.6">
      <c r="B21" s="31"/>
      <c r="C21" s="26" t="s">
        <v>43</v>
      </c>
      <c r="D21" s="26"/>
      <c r="E21" s="26"/>
      <c r="F21" s="26"/>
      <c r="G21" s="22"/>
      <c r="I21" s="129" t="s">
        <v>77</v>
      </c>
      <c r="J21" s="65">
        <f>+'UG Fees'!F28</f>
        <v>50</v>
      </c>
      <c r="K21" s="33">
        <f>+J21*3</f>
        <v>150</v>
      </c>
      <c r="L21" s="81" t="s">
        <v>131</v>
      </c>
      <c r="M21" s="52"/>
    </row>
    <row r="22" spans="2:13" ht="18" thickBot="1">
      <c r="B22" s="23"/>
      <c r="C22" s="15"/>
      <c r="D22" s="15"/>
      <c r="E22" s="15"/>
      <c r="F22" s="15"/>
      <c r="H22" s="30"/>
      <c r="I22" s="189" t="s">
        <v>46</v>
      </c>
      <c r="K22" s="35">
        <f>SUM(K20:K21)</f>
        <v>1329.61</v>
      </c>
      <c r="M22" s="52"/>
    </row>
    <row r="23" spans="2:13" ht="18.600000000000001" thickTop="1" thickBot="1">
      <c r="B23" s="157"/>
      <c r="C23" s="16"/>
      <c r="D23" s="16"/>
      <c r="E23" s="16"/>
      <c r="F23" s="16"/>
      <c r="H23" s="30"/>
      <c r="I23" s="190"/>
      <c r="J23" s="55"/>
      <c r="K23" s="143"/>
      <c r="L23" s="55"/>
      <c r="M23" s="56"/>
    </row>
    <row r="24" spans="2:13" ht="17.399999999999999">
      <c r="B24" s="157"/>
      <c r="C24" s="50"/>
      <c r="D24" s="16"/>
      <c r="E24" s="16"/>
      <c r="F24" s="16"/>
      <c r="G24" s="81"/>
    </row>
    <row r="25" spans="2:13" ht="17.399999999999999">
      <c r="B25" s="13"/>
      <c r="C25" s="16"/>
      <c r="D25" s="16"/>
      <c r="E25" s="16"/>
      <c r="F25" s="16"/>
    </row>
    <row r="31" spans="2:13">
      <c r="H31" s="81"/>
    </row>
    <row r="32" spans="2:13">
      <c r="H32" s="81"/>
      <c r="I32" s="81"/>
      <c r="J32" s="81"/>
    </row>
    <row r="34" spans="2:24" ht="15.6">
      <c r="B34" s="155" t="s">
        <v>167</v>
      </c>
      <c r="C34" s="155"/>
      <c r="D34" s="155"/>
      <c r="E34" s="155"/>
      <c r="F34" s="155"/>
    </row>
    <row r="35" spans="2:24" ht="15.6">
      <c r="B35" s="32"/>
      <c r="C35" s="262" t="s">
        <v>93</v>
      </c>
      <c r="D35" s="262"/>
      <c r="E35" s="262"/>
      <c r="F35" s="191"/>
      <c r="H35" s="192"/>
    </row>
    <row r="36" spans="2:24" ht="15.6">
      <c r="B36" s="234"/>
      <c r="C36" s="22" t="s">
        <v>83</v>
      </c>
      <c r="D36" s="22"/>
      <c r="E36" s="22"/>
      <c r="F36" s="26"/>
      <c r="H36" s="31"/>
    </row>
    <row r="37" spans="2:24" ht="15.6">
      <c r="B37" s="234"/>
      <c r="C37" s="22"/>
      <c r="D37" s="22" t="str">
        <f>+'UG Fees'!A4</f>
        <v xml:space="preserve"> J-Term 2023-2024</v>
      </c>
      <c r="E37" s="22"/>
      <c r="F37" s="26"/>
      <c r="H37" s="31"/>
      <c r="I37" s="153"/>
      <c r="J37" s="15"/>
      <c r="K37" s="15"/>
    </row>
    <row r="38" spans="2:24" ht="18" thickBot="1">
      <c r="B38" s="234"/>
      <c r="C38" s="22"/>
      <c r="D38" s="22"/>
      <c r="E38" s="22"/>
      <c r="F38" s="26"/>
      <c r="H38" s="152" t="s">
        <v>172</v>
      </c>
      <c r="I38" s="155"/>
      <c r="J38" s="16"/>
      <c r="K38" s="16"/>
    </row>
    <row r="39" spans="2:24" ht="60.6" thickBot="1">
      <c r="B39" s="105" t="s">
        <v>0</v>
      </c>
      <c r="C39" s="106" t="s">
        <v>84</v>
      </c>
      <c r="D39" s="106" t="s">
        <v>148</v>
      </c>
      <c r="E39" s="106" t="s">
        <v>149</v>
      </c>
      <c r="F39" s="188" t="s">
        <v>169</v>
      </c>
      <c r="G39" s="167" t="s">
        <v>35</v>
      </c>
      <c r="H39" s="176" t="s">
        <v>123</v>
      </c>
      <c r="I39" s="177" t="s">
        <v>124</v>
      </c>
      <c r="J39" s="108" t="s">
        <v>21</v>
      </c>
      <c r="K39" s="107" t="s">
        <v>20</v>
      </c>
      <c r="L39" s="108" t="s">
        <v>51</v>
      </c>
      <c r="M39" s="107" t="s">
        <v>52</v>
      </c>
      <c r="N39" s="108" t="s">
        <v>163</v>
      </c>
      <c r="O39" s="107" t="s">
        <v>154</v>
      </c>
      <c r="P39" s="123" t="s">
        <v>5</v>
      </c>
      <c r="Q39" s="109" t="s">
        <v>6</v>
      </c>
      <c r="R39" s="107" t="s">
        <v>31</v>
      </c>
      <c r="S39" s="170" t="s">
        <v>122</v>
      </c>
      <c r="T39" s="178" t="s">
        <v>36</v>
      </c>
      <c r="U39" s="110" t="s">
        <v>37</v>
      </c>
      <c r="V39" s="110" t="s">
        <v>152</v>
      </c>
      <c r="W39" s="193" t="s">
        <v>159</v>
      </c>
      <c r="X39" s="111" t="s">
        <v>38</v>
      </c>
    </row>
    <row r="40" spans="2:24" ht="16.2" customHeight="1" thickBot="1">
      <c r="B40" s="112">
        <v>1</v>
      </c>
      <c r="C40" s="240">
        <f>+'UG Fees'!B7</f>
        <v>274.24</v>
      </c>
      <c r="D40" s="204">
        <f>+'UG Fees'!C7</f>
        <v>6.67</v>
      </c>
      <c r="E40" s="204">
        <f>+'UG Fees'!D7</f>
        <v>3.96</v>
      </c>
      <c r="F40" s="205">
        <v>15</v>
      </c>
      <c r="G40" s="207">
        <f t="shared" ref="G40:G45" si="3">+C40+D40+E40+F40</f>
        <v>299.87</v>
      </c>
      <c r="H40" s="252">
        <v>61.9</v>
      </c>
      <c r="I40" s="207">
        <f t="shared" ref="I40:I45" si="4">+G40+H40</f>
        <v>361.77</v>
      </c>
      <c r="J40" s="203">
        <v>190.23</v>
      </c>
      <c r="K40" s="207">
        <f t="shared" ref="K40:K45" si="5">+G40+J40</f>
        <v>490.1</v>
      </c>
      <c r="L40" s="203">
        <v>137.12</v>
      </c>
      <c r="M40" s="207">
        <f t="shared" ref="M40:M45" si="6">+G40+L40</f>
        <v>436.99</v>
      </c>
      <c r="N40" s="203">
        <v>137.12</v>
      </c>
      <c r="O40" s="207">
        <f t="shared" ref="O40:O45" si="7">+G40+N40</f>
        <v>436.99</v>
      </c>
      <c r="P40" s="203">
        <v>345.05</v>
      </c>
      <c r="Q40" s="207">
        <f t="shared" ref="Q40:Q45" si="8">G40+P40</f>
        <v>644.91999999999996</v>
      </c>
      <c r="R40" s="206">
        <f>+'UG Fees'!P7</f>
        <v>77.28</v>
      </c>
      <c r="S40" s="208">
        <f t="shared" ref="S40:S45" si="9">+G40+R40</f>
        <v>377.15</v>
      </c>
      <c r="T40" s="209">
        <f t="shared" ref="T40:T45" si="10">+I40+R40</f>
        <v>439.05</v>
      </c>
      <c r="U40" s="208">
        <f t="shared" ref="U40:U45" si="11">K40+R40</f>
        <v>567.38</v>
      </c>
      <c r="V40" s="208">
        <f t="shared" ref="V40:V45" si="12">M40+R40</f>
        <v>514.27</v>
      </c>
      <c r="W40" s="196">
        <f>+O40+R40</f>
        <v>514.27</v>
      </c>
      <c r="X40" s="118">
        <f t="shared" ref="X40:X45" si="13">Q40+R40</f>
        <v>722.2</v>
      </c>
    </row>
    <row r="41" spans="2:24" ht="15.6" thickBot="1">
      <c r="B41" s="201">
        <f>B40+1</f>
        <v>2</v>
      </c>
      <c r="C41" s="210">
        <f>$C$40*B41</f>
        <v>548.48</v>
      </c>
      <c r="D41" s="211">
        <f>+D$40*$B41</f>
        <v>13.34</v>
      </c>
      <c r="E41" s="204">
        <f>+'UG Fees'!D8</f>
        <v>7.92</v>
      </c>
      <c r="F41" s="213">
        <f>+F$40*$B41</f>
        <v>30</v>
      </c>
      <c r="G41" s="214">
        <f t="shared" si="3"/>
        <v>599.74</v>
      </c>
      <c r="H41" s="211">
        <f>$H$40*B41</f>
        <v>123.8</v>
      </c>
      <c r="I41" s="214">
        <f t="shared" si="4"/>
        <v>723.54</v>
      </c>
      <c r="J41" s="211">
        <f>+$J$40*B41</f>
        <v>380.46</v>
      </c>
      <c r="K41" s="214">
        <f t="shared" si="5"/>
        <v>980.2</v>
      </c>
      <c r="L41" s="211">
        <f>+$L$40*B41</f>
        <v>274.24</v>
      </c>
      <c r="M41" s="214">
        <f t="shared" si="6"/>
        <v>873.98</v>
      </c>
      <c r="N41" s="211">
        <f>+$N$40*B41</f>
        <v>274.24</v>
      </c>
      <c r="O41" s="214">
        <f t="shared" si="7"/>
        <v>873.98</v>
      </c>
      <c r="P41" s="211">
        <f>+$P$40*B41</f>
        <v>690.1</v>
      </c>
      <c r="Q41" s="214">
        <f t="shared" si="8"/>
        <v>1289.8399999999999</v>
      </c>
      <c r="R41" s="206">
        <f>+'UG Fees'!P8</f>
        <v>125.27</v>
      </c>
      <c r="S41" s="215">
        <f t="shared" si="9"/>
        <v>725.01</v>
      </c>
      <c r="T41" s="216">
        <f t="shared" si="10"/>
        <v>848.81</v>
      </c>
      <c r="U41" s="215">
        <f t="shared" si="11"/>
        <v>1105.47</v>
      </c>
      <c r="V41" s="215">
        <f t="shared" si="12"/>
        <v>999.25</v>
      </c>
      <c r="W41" s="217">
        <f t="shared" ref="W41:W45" si="14">+O41+R41</f>
        <v>999.25</v>
      </c>
      <c r="X41" s="202">
        <f t="shared" si="13"/>
        <v>1415.11</v>
      </c>
    </row>
    <row r="42" spans="2:24" ht="15.6" thickBot="1">
      <c r="B42" s="201">
        <f>B41+1</f>
        <v>3</v>
      </c>
      <c r="C42" s="210">
        <f>$C$40*B42</f>
        <v>822.72</v>
      </c>
      <c r="D42" s="211">
        <f>+D$40*$B42</f>
        <v>20.010000000000002</v>
      </c>
      <c r="E42" s="204">
        <f>+'UG Fees'!D9</f>
        <v>11.88</v>
      </c>
      <c r="F42" s="213">
        <f>+F$40*$B42</f>
        <v>45</v>
      </c>
      <c r="G42" s="214">
        <f t="shared" si="3"/>
        <v>899.61</v>
      </c>
      <c r="H42" s="211">
        <f>$H$40*B42</f>
        <v>185.7</v>
      </c>
      <c r="I42" s="214">
        <f t="shared" si="4"/>
        <v>1085.31</v>
      </c>
      <c r="J42" s="211">
        <f>+$J$40*B42</f>
        <v>570.69000000000005</v>
      </c>
      <c r="K42" s="214">
        <f t="shared" si="5"/>
        <v>1470.3</v>
      </c>
      <c r="L42" s="211">
        <f>+$L$40*B42</f>
        <v>411.36</v>
      </c>
      <c r="M42" s="214">
        <f t="shared" si="6"/>
        <v>1310.97</v>
      </c>
      <c r="N42" s="211">
        <f>+$N$40*B42</f>
        <v>411.36</v>
      </c>
      <c r="O42" s="214">
        <f t="shared" si="7"/>
        <v>1310.97</v>
      </c>
      <c r="P42" s="211">
        <f>+$P$40*B42</f>
        <v>1035.1500000000001</v>
      </c>
      <c r="Q42" s="214">
        <f t="shared" si="8"/>
        <v>1934.76</v>
      </c>
      <c r="R42" s="206">
        <f>+'UG Fees'!P9</f>
        <v>173.26</v>
      </c>
      <c r="S42" s="215">
        <f t="shared" si="9"/>
        <v>1072.8699999999999</v>
      </c>
      <c r="T42" s="216">
        <f t="shared" si="10"/>
        <v>1258.57</v>
      </c>
      <c r="U42" s="215">
        <f t="shared" si="11"/>
        <v>1643.56</v>
      </c>
      <c r="V42" s="215">
        <f t="shared" si="12"/>
        <v>1484.23</v>
      </c>
      <c r="W42" s="217">
        <f t="shared" si="14"/>
        <v>1484.23</v>
      </c>
      <c r="X42" s="202">
        <f t="shared" si="13"/>
        <v>2108.02</v>
      </c>
    </row>
    <row r="43" spans="2:24" ht="15.6" thickBot="1">
      <c r="B43" s="201">
        <f>B42+1</f>
        <v>4</v>
      </c>
      <c r="C43" s="210">
        <f>$C$40*B43</f>
        <v>1096.96</v>
      </c>
      <c r="D43" s="211">
        <f>+D$40*$B43</f>
        <v>26.68</v>
      </c>
      <c r="E43" s="204">
        <f>+'UG Fees'!D10</f>
        <v>15.84</v>
      </c>
      <c r="F43" s="213">
        <f>+F$40*$B43</f>
        <v>60</v>
      </c>
      <c r="G43" s="214">
        <f t="shared" si="3"/>
        <v>1199.48</v>
      </c>
      <c r="H43" s="211">
        <f>$H$40*B43</f>
        <v>247.6</v>
      </c>
      <c r="I43" s="214">
        <f t="shared" si="4"/>
        <v>1447.08</v>
      </c>
      <c r="J43" s="211">
        <f>+$J$40*B43</f>
        <v>760.92</v>
      </c>
      <c r="K43" s="214">
        <f t="shared" si="5"/>
        <v>1960.4</v>
      </c>
      <c r="L43" s="211">
        <f>+$L$40*B43</f>
        <v>548.48</v>
      </c>
      <c r="M43" s="214">
        <f t="shared" si="6"/>
        <v>1747.96</v>
      </c>
      <c r="N43" s="211">
        <f>+$N$40*B43</f>
        <v>548.48</v>
      </c>
      <c r="O43" s="214">
        <f t="shared" si="7"/>
        <v>1747.96</v>
      </c>
      <c r="P43" s="211">
        <f>+$P$40*B43</f>
        <v>1380.2</v>
      </c>
      <c r="Q43" s="214">
        <f t="shared" si="8"/>
        <v>2579.6799999999998</v>
      </c>
      <c r="R43" s="206">
        <f>+'UG Fees'!P10</f>
        <v>221.17</v>
      </c>
      <c r="S43" s="215">
        <f t="shared" si="9"/>
        <v>1420.65</v>
      </c>
      <c r="T43" s="216">
        <f t="shared" si="10"/>
        <v>1668.25</v>
      </c>
      <c r="U43" s="215">
        <f t="shared" si="11"/>
        <v>2181.5700000000002</v>
      </c>
      <c r="V43" s="215">
        <f t="shared" si="12"/>
        <v>1969.13</v>
      </c>
      <c r="W43" s="217">
        <f t="shared" si="14"/>
        <v>1969.13</v>
      </c>
      <c r="X43" s="202">
        <f t="shared" si="13"/>
        <v>2800.85</v>
      </c>
    </row>
    <row r="44" spans="2:24" ht="15.6" thickBot="1">
      <c r="B44" s="201">
        <f>B43+1</f>
        <v>5</v>
      </c>
      <c r="C44" s="210">
        <f>$C$40*B44</f>
        <v>1371.2</v>
      </c>
      <c r="D44" s="211">
        <f>+D43</f>
        <v>26.68</v>
      </c>
      <c r="E44" s="204">
        <f t="shared" ref="E44:E45" si="15">+E43</f>
        <v>15.84</v>
      </c>
      <c r="F44" s="213">
        <f>+F$40*$B44</f>
        <v>75</v>
      </c>
      <c r="G44" s="214">
        <f t="shared" si="3"/>
        <v>1488.72</v>
      </c>
      <c r="H44" s="211">
        <f>$H$40*B44</f>
        <v>309.5</v>
      </c>
      <c r="I44" s="214">
        <f t="shared" si="4"/>
        <v>1798.22</v>
      </c>
      <c r="J44" s="211">
        <f>+$J$40*B44</f>
        <v>951.15</v>
      </c>
      <c r="K44" s="214">
        <f t="shared" si="5"/>
        <v>2439.87</v>
      </c>
      <c r="L44" s="211">
        <f>+$L$40*B44</f>
        <v>685.6</v>
      </c>
      <c r="M44" s="214">
        <f t="shared" si="6"/>
        <v>2174.3200000000002</v>
      </c>
      <c r="N44" s="211">
        <f>+$N$40*B44</f>
        <v>685.6</v>
      </c>
      <c r="O44" s="214">
        <f t="shared" si="7"/>
        <v>2174.3200000000002</v>
      </c>
      <c r="P44" s="211">
        <f>+$P$40*B44</f>
        <v>1725.25</v>
      </c>
      <c r="Q44" s="214">
        <f t="shared" si="8"/>
        <v>3213.97</v>
      </c>
      <c r="R44" s="206">
        <f>+R43</f>
        <v>221.17</v>
      </c>
      <c r="S44" s="215">
        <f t="shared" si="9"/>
        <v>1709.89</v>
      </c>
      <c r="T44" s="216">
        <f t="shared" si="10"/>
        <v>2019.39</v>
      </c>
      <c r="U44" s="215">
        <f t="shared" si="11"/>
        <v>2661.04</v>
      </c>
      <c r="V44" s="215">
        <f t="shared" si="12"/>
        <v>2395.4899999999998</v>
      </c>
      <c r="W44" s="217">
        <f t="shared" si="14"/>
        <v>2395.4899999999998</v>
      </c>
      <c r="X44" s="202">
        <f t="shared" si="13"/>
        <v>3435.14</v>
      </c>
    </row>
    <row r="45" spans="2:24" ht="15.6" thickBot="1">
      <c r="B45" s="201">
        <f>B44+1</f>
        <v>6</v>
      </c>
      <c r="C45" s="210">
        <f>$C$40*B45</f>
        <v>1645.44</v>
      </c>
      <c r="D45" s="211">
        <f>+D43</f>
        <v>26.68</v>
      </c>
      <c r="E45" s="211">
        <f t="shared" si="15"/>
        <v>15.84</v>
      </c>
      <c r="F45" s="213">
        <f>+F$40*$B45</f>
        <v>90</v>
      </c>
      <c r="G45" s="214">
        <f t="shared" si="3"/>
        <v>1777.96</v>
      </c>
      <c r="H45" s="211">
        <f>$H$40*B45</f>
        <v>371.4</v>
      </c>
      <c r="I45" s="214">
        <f t="shared" si="4"/>
        <v>2149.36</v>
      </c>
      <c r="J45" s="211">
        <f>+$J$40*B45</f>
        <v>1141.3800000000001</v>
      </c>
      <c r="K45" s="214">
        <f t="shared" si="5"/>
        <v>2919.34</v>
      </c>
      <c r="L45" s="211">
        <f>+$L$40*B45</f>
        <v>822.72</v>
      </c>
      <c r="M45" s="214">
        <f t="shared" si="6"/>
        <v>2600.6799999999998</v>
      </c>
      <c r="N45" s="211">
        <f>+$N$40*B45</f>
        <v>822.72</v>
      </c>
      <c r="O45" s="214">
        <f t="shared" si="7"/>
        <v>2600.6799999999998</v>
      </c>
      <c r="P45" s="211">
        <f>+$P$40*B45</f>
        <v>2070.3000000000002</v>
      </c>
      <c r="Q45" s="214">
        <f t="shared" si="8"/>
        <v>3848.26</v>
      </c>
      <c r="R45" s="206">
        <f>+R44</f>
        <v>221.17</v>
      </c>
      <c r="S45" s="215">
        <f t="shared" si="9"/>
        <v>1999.13</v>
      </c>
      <c r="T45" s="216">
        <f t="shared" si="10"/>
        <v>2370.5300000000002</v>
      </c>
      <c r="U45" s="215">
        <f t="shared" si="11"/>
        <v>3140.51</v>
      </c>
      <c r="V45" s="215">
        <f t="shared" si="12"/>
        <v>2821.85</v>
      </c>
      <c r="W45" s="217">
        <f t="shared" si="14"/>
        <v>2821.85</v>
      </c>
      <c r="X45" s="202">
        <f t="shared" si="13"/>
        <v>4069.43</v>
      </c>
    </row>
    <row r="47" spans="2:24">
      <c r="B47" s="31" t="s">
        <v>173</v>
      </c>
    </row>
  </sheetData>
  <mergeCells count="2">
    <mergeCell ref="C35:E35"/>
    <mergeCell ref="B5:F5"/>
  </mergeCells>
  <pageMargins left="0" right="0" top="0" bottom="0" header="0.3" footer="0.3"/>
  <pageSetup scale="51" orientation="landscape" r:id="rId1"/>
  <headerFooter>
    <oddFooter>&amp;L&amp;D&amp;C&amp;A</oddFooter>
  </headerFooter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X34"/>
  <sheetViews>
    <sheetView view="pageLayout" zoomScaleNormal="100" workbookViewId="0">
      <selection activeCell="Q14" sqref="Q14"/>
    </sheetView>
  </sheetViews>
  <sheetFormatPr defaultColWidth="9.109375" defaultRowHeight="13.2"/>
  <cols>
    <col min="1" max="2" width="9.109375" style="17"/>
    <col min="3" max="3" width="13.88671875" style="17" customWidth="1"/>
    <col min="4" max="5" width="12.88671875" style="17" customWidth="1"/>
    <col min="6" max="6" width="14.109375" style="17" customWidth="1"/>
    <col min="7" max="7" width="12.44140625" style="17" customWidth="1"/>
    <col min="8" max="8" width="13.44140625" style="17" customWidth="1"/>
    <col min="9" max="9" width="12.88671875" style="17" customWidth="1"/>
    <col min="10" max="10" width="12.5546875" style="17" customWidth="1"/>
    <col min="11" max="11" width="12.88671875" style="17" customWidth="1"/>
    <col min="12" max="12" width="12.5546875" style="17" customWidth="1"/>
    <col min="13" max="13" width="10.88671875" style="17" customWidth="1"/>
    <col min="14" max="14" width="12.44140625" style="17" customWidth="1"/>
    <col min="15" max="15" width="11.44140625" style="17" customWidth="1"/>
    <col min="16" max="16" width="12.5546875" style="17" customWidth="1"/>
    <col min="17" max="17" width="12.109375" style="17" customWidth="1"/>
    <col min="18" max="19" width="12.88671875" style="17" customWidth="1"/>
    <col min="20" max="20" width="12.33203125" style="17" customWidth="1"/>
    <col min="21" max="21" width="13.109375" style="17" customWidth="1"/>
    <col min="22" max="23" width="11.33203125" style="17" customWidth="1"/>
    <col min="24" max="24" width="11.5546875" style="17" customWidth="1"/>
    <col min="25" max="16384" width="9.109375" style="17"/>
  </cols>
  <sheetData>
    <row r="1" spans="2:11" ht="24.6">
      <c r="C1" s="15"/>
      <c r="D1" s="15"/>
      <c r="E1" s="15"/>
      <c r="I1" s="239"/>
      <c r="J1" s="15"/>
      <c r="K1" s="15"/>
    </row>
    <row r="2" spans="2:11" ht="15.6">
      <c r="C2" s="15"/>
      <c r="D2" s="15"/>
      <c r="E2" s="15"/>
      <c r="I2" s="15"/>
      <c r="J2" s="15"/>
      <c r="K2" s="15"/>
    </row>
    <row r="3" spans="2:11" ht="17.399999999999999">
      <c r="B3" s="23"/>
      <c r="C3" s="15"/>
      <c r="D3" s="15"/>
      <c r="E3" s="15"/>
      <c r="H3" s="23"/>
      <c r="I3" s="15"/>
      <c r="J3" s="15"/>
      <c r="K3" s="15"/>
    </row>
    <row r="4" spans="2:11" ht="15">
      <c r="B4" s="8"/>
      <c r="C4" s="10"/>
      <c r="D4" s="6"/>
      <c r="H4" s="8"/>
      <c r="I4" s="10"/>
      <c r="J4" s="6"/>
    </row>
    <row r="5" spans="2:11" ht="17.399999999999999">
      <c r="B5" s="264" t="s">
        <v>97</v>
      </c>
      <c r="C5" s="264"/>
      <c r="D5" s="264"/>
      <c r="E5" s="264"/>
      <c r="F5" s="31" t="s">
        <v>96</v>
      </c>
      <c r="H5" s="263"/>
      <c r="I5" s="263"/>
      <c r="J5" s="263"/>
      <c r="K5" s="263"/>
    </row>
    <row r="6" spans="2:11" ht="17.399999999999999">
      <c r="B6" s="171"/>
      <c r="C6" s="174" t="s">
        <v>95</v>
      </c>
      <c r="D6" s="171"/>
      <c r="E6" s="171"/>
      <c r="F6" s="31"/>
      <c r="H6" s="152"/>
      <c r="I6" s="152"/>
      <c r="J6" s="152"/>
      <c r="K6" s="152"/>
    </row>
    <row r="7" spans="2:11" ht="17.399999999999999">
      <c r="B7" s="24" t="str">
        <f>'UG Fees'!A4</f>
        <v xml:space="preserve"> J-Term 2023-2024</v>
      </c>
      <c r="C7" s="16"/>
      <c r="D7" s="16"/>
      <c r="E7" s="16"/>
      <c r="F7" s="31"/>
      <c r="H7" s="13"/>
      <c r="I7" s="16"/>
      <c r="J7" s="16"/>
      <c r="K7" s="16"/>
    </row>
    <row r="8" spans="2:11" ht="16.2" thickBot="1">
      <c r="B8" s="16"/>
      <c r="C8" s="16"/>
      <c r="D8" s="16"/>
      <c r="E8" s="16"/>
      <c r="H8" s="16"/>
      <c r="I8" s="16"/>
      <c r="J8" s="16"/>
      <c r="K8" s="16"/>
    </row>
    <row r="9" spans="2:11" ht="46.2" thickBot="1">
      <c r="B9" s="44" t="s">
        <v>44</v>
      </c>
      <c r="C9" s="45" t="s">
        <v>18</v>
      </c>
      <c r="D9" s="45" t="s">
        <v>161</v>
      </c>
      <c r="E9" s="45" t="s">
        <v>162</v>
      </c>
      <c r="F9" s="45" t="s">
        <v>31</v>
      </c>
      <c r="G9" s="124" t="s">
        <v>23</v>
      </c>
      <c r="H9" s="32"/>
      <c r="I9" s="32"/>
      <c r="J9" s="32"/>
      <c r="K9" s="32"/>
    </row>
    <row r="10" spans="2:11" ht="15.6">
      <c r="B10" s="128">
        <v>1</v>
      </c>
      <c r="C10" s="29">
        <f>+'UG Fees'!B7+20</f>
        <v>294.24</v>
      </c>
      <c r="D10" s="18">
        <f>+'UG Fees'!C7</f>
        <v>6.67</v>
      </c>
      <c r="E10" s="18">
        <f>+'UG Fees'!D7</f>
        <v>3.96</v>
      </c>
      <c r="F10" s="18">
        <f>+'UG Fees'!P7</f>
        <v>77.28</v>
      </c>
      <c r="G10" s="125">
        <f>SUM(C10:F10)</f>
        <v>382.15</v>
      </c>
      <c r="H10" s="37"/>
      <c r="I10" s="38"/>
      <c r="J10" s="19"/>
      <c r="K10" s="19"/>
    </row>
    <row r="11" spans="2:11" ht="15.6">
      <c r="B11" s="47">
        <f t="shared" ref="B11:B13" si="0">B10+1</f>
        <v>2</v>
      </c>
      <c r="C11" s="9">
        <f>$C$10*B11</f>
        <v>588.48</v>
      </c>
      <c r="D11" s="9">
        <f>+'UG Fees'!C8</f>
        <v>13.34</v>
      </c>
      <c r="E11" s="9">
        <f>+'UG Fees'!D8</f>
        <v>7.92</v>
      </c>
      <c r="F11" s="9">
        <f>+'UG Fees'!P8</f>
        <v>125.27</v>
      </c>
      <c r="G11" s="126">
        <f>SUM(C11:F11)</f>
        <v>735.01</v>
      </c>
      <c r="H11" s="37"/>
      <c r="I11" s="19"/>
      <c r="J11" s="19"/>
      <c r="K11" s="19"/>
    </row>
    <row r="12" spans="2:11" ht="15.6">
      <c r="B12" s="47">
        <f t="shared" si="0"/>
        <v>3</v>
      </c>
      <c r="C12" s="9">
        <f t="shared" ref="C12:C13" si="1">$C$10*B12</f>
        <v>882.72</v>
      </c>
      <c r="D12" s="9">
        <f>+'UG Fees'!C9</f>
        <v>20.010000000000002</v>
      </c>
      <c r="E12" s="9">
        <f>+'UG Fees'!D9</f>
        <v>11.88</v>
      </c>
      <c r="F12" s="9">
        <f>+'UG Fees'!P9</f>
        <v>173.26</v>
      </c>
      <c r="G12" s="126">
        <f t="shared" ref="G12:G13" si="2">SUM(C12:F12)</f>
        <v>1087.8699999999999</v>
      </c>
      <c r="H12" s="37"/>
      <c r="I12" s="19"/>
      <c r="J12" s="19"/>
      <c r="K12" s="19"/>
    </row>
    <row r="13" spans="2:11" ht="15.6">
      <c r="B13" s="47">
        <f t="shared" si="0"/>
        <v>4</v>
      </c>
      <c r="C13" s="9">
        <f t="shared" si="1"/>
        <v>1176.96</v>
      </c>
      <c r="D13" s="9">
        <f>+'UG Fees'!C10</f>
        <v>26.68</v>
      </c>
      <c r="E13" s="9">
        <f>+'UG Fees'!D10</f>
        <v>15.84</v>
      </c>
      <c r="F13" s="9">
        <f>+'UG Fees'!P10</f>
        <v>221.17</v>
      </c>
      <c r="G13" s="126">
        <f t="shared" si="2"/>
        <v>1440.65</v>
      </c>
      <c r="H13" s="37"/>
      <c r="I13" s="19"/>
      <c r="J13" s="19"/>
      <c r="K13" s="19"/>
    </row>
    <row r="14" spans="2:11" ht="15.6">
      <c r="B14" s="71" t="s">
        <v>55</v>
      </c>
      <c r="C14" s="80"/>
      <c r="D14" s="42"/>
      <c r="H14" s="41"/>
      <c r="I14" s="81"/>
      <c r="J14" s="42"/>
    </row>
    <row r="15" spans="2:11" ht="15">
      <c r="B15" s="8"/>
      <c r="C15" s="6"/>
      <c r="D15" s="6"/>
      <c r="H15" s="8"/>
      <c r="I15" s="6"/>
      <c r="J15" s="6"/>
    </row>
    <row r="16" spans="2:11" ht="15.6">
      <c r="B16" s="26" t="s">
        <v>58</v>
      </c>
      <c r="C16" s="31"/>
      <c r="D16" s="31"/>
      <c r="H16" s="26"/>
      <c r="I16" s="31"/>
      <c r="J16" s="31"/>
    </row>
    <row r="17" spans="2:24" ht="15.6">
      <c r="B17" s="31"/>
      <c r="C17" s="26" t="s">
        <v>56</v>
      </c>
      <c r="D17" s="31"/>
      <c r="H17" s="31"/>
      <c r="I17" s="26"/>
      <c r="J17" s="31"/>
    </row>
    <row r="18" spans="2:24" ht="15.6">
      <c r="B18" s="31"/>
      <c r="C18" s="26" t="s">
        <v>57</v>
      </c>
      <c r="D18" s="31"/>
      <c r="H18" s="31"/>
      <c r="I18" s="26"/>
      <c r="J18" s="31"/>
    </row>
    <row r="21" spans="2:24" ht="17.399999999999999">
      <c r="B21" s="264" t="s">
        <v>82</v>
      </c>
      <c r="C21" s="264"/>
      <c r="D21" s="264"/>
      <c r="E21" s="264"/>
    </row>
    <row r="22" spans="2:24" ht="17.399999999999999">
      <c r="B22" s="264" t="s">
        <v>108</v>
      </c>
      <c r="C22" s="264"/>
      <c r="D22" s="264"/>
      <c r="E22" s="264"/>
    </row>
    <row r="23" spans="2:24" ht="17.399999999999999">
      <c r="B23" s="171"/>
      <c r="C23" s="50" t="s">
        <v>93</v>
      </c>
      <c r="D23" s="171"/>
      <c r="E23" s="171"/>
    </row>
    <row r="24" spans="2:24" ht="26.1" customHeight="1">
      <c r="B24" s="265" t="s">
        <v>83</v>
      </c>
      <c r="C24" s="265"/>
      <c r="D24" s="265"/>
      <c r="E24" s="265"/>
      <c r="F24" s="31"/>
    </row>
    <row r="25" spans="2:24" ht="17.399999999999999">
      <c r="B25" s="13" t="str">
        <f>'UG Fees'!A$4</f>
        <v xml:space="preserve"> J-Term 2023-2024</v>
      </c>
      <c r="C25" s="16"/>
      <c r="D25" s="16"/>
      <c r="E25" s="16"/>
      <c r="F25" s="31"/>
    </row>
    <row r="26" spans="2:24" ht="16.2" thickBot="1">
      <c r="B26" s="16"/>
      <c r="C26" s="16"/>
      <c r="D26" s="16"/>
      <c r="E26" s="16"/>
    </row>
    <row r="27" spans="2:24" ht="75.900000000000006" customHeight="1" thickBot="1">
      <c r="B27" s="105" t="s">
        <v>0</v>
      </c>
      <c r="C27" s="106" t="s">
        <v>84</v>
      </c>
      <c r="D27" s="106" t="s">
        <v>148</v>
      </c>
      <c r="E27" s="106" t="s">
        <v>149</v>
      </c>
      <c r="F27" s="188" t="s">
        <v>170</v>
      </c>
      <c r="G27" s="167" t="s">
        <v>35</v>
      </c>
      <c r="H27" s="176" t="s">
        <v>123</v>
      </c>
      <c r="I27" s="177" t="s">
        <v>124</v>
      </c>
      <c r="J27" s="108" t="s">
        <v>21</v>
      </c>
      <c r="K27" s="107" t="s">
        <v>20</v>
      </c>
      <c r="L27" s="108" t="s">
        <v>51</v>
      </c>
      <c r="M27" s="107" t="s">
        <v>52</v>
      </c>
      <c r="N27" s="108" t="s">
        <v>163</v>
      </c>
      <c r="O27" s="107" t="s">
        <v>154</v>
      </c>
      <c r="P27" s="123" t="s">
        <v>5</v>
      </c>
      <c r="Q27" s="109" t="s">
        <v>6</v>
      </c>
      <c r="R27" s="107" t="s">
        <v>31</v>
      </c>
      <c r="S27" s="170" t="s">
        <v>122</v>
      </c>
      <c r="T27" s="178" t="s">
        <v>36</v>
      </c>
      <c r="U27" s="110" t="s">
        <v>37</v>
      </c>
      <c r="V27" s="110" t="s">
        <v>152</v>
      </c>
      <c r="W27" s="193" t="s">
        <v>159</v>
      </c>
      <c r="X27" s="111" t="s">
        <v>38</v>
      </c>
    </row>
    <row r="28" spans="2:24" ht="16.2" thickBot="1">
      <c r="B28" s="112">
        <v>1</v>
      </c>
      <c r="C28" s="240">
        <f>+'UG Fees'!B7</f>
        <v>274.24</v>
      </c>
      <c r="D28" s="204">
        <f>+'UG Fees'!C7</f>
        <v>6.67</v>
      </c>
      <c r="E28" s="204">
        <f>+'UG Fees'!D7</f>
        <v>3.96</v>
      </c>
      <c r="F28" s="253">
        <v>60.96</v>
      </c>
      <c r="G28" s="206">
        <f>+C28+D28+E28+F28</f>
        <v>345.83</v>
      </c>
      <c r="H28" s="252">
        <v>15.94</v>
      </c>
      <c r="I28" s="207">
        <f>+G28+H28</f>
        <v>361.77</v>
      </c>
      <c r="J28" s="254">
        <v>190.24</v>
      </c>
      <c r="K28" s="207">
        <f t="shared" ref="K28:K33" si="3">+G28+J28</f>
        <v>536.07000000000005</v>
      </c>
      <c r="L28" s="203">
        <v>137.13</v>
      </c>
      <c r="M28" s="207">
        <f>+G28+L28</f>
        <v>482.96</v>
      </c>
      <c r="N28" s="203">
        <v>137.13</v>
      </c>
      <c r="O28" s="206">
        <f>+G28+N28</f>
        <v>482.96</v>
      </c>
      <c r="P28" s="203">
        <v>345.05</v>
      </c>
      <c r="Q28" s="207">
        <f t="shared" ref="Q28:Q33" si="4">G28+P28</f>
        <v>690.88</v>
      </c>
      <c r="R28" s="206">
        <f>+'UG Fees'!P7</f>
        <v>77.28</v>
      </c>
      <c r="S28" s="208">
        <f t="shared" ref="S28:S33" si="5">+G28+R28</f>
        <v>423.11</v>
      </c>
      <c r="T28" s="209">
        <f t="shared" ref="T28:T33" si="6">+I28+R28</f>
        <v>439.05</v>
      </c>
      <c r="U28" s="208">
        <f t="shared" ref="U28:U33" si="7">K28+R28</f>
        <v>613.35</v>
      </c>
      <c r="V28" s="208">
        <f t="shared" ref="V28:V33" si="8">M28+R28</f>
        <v>560.24</v>
      </c>
      <c r="W28" s="196">
        <f>+O28+R28</f>
        <v>560.24</v>
      </c>
      <c r="X28" s="118">
        <f t="shared" ref="X28:X33" si="9">Q28+R28</f>
        <v>768.16</v>
      </c>
    </row>
    <row r="29" spans="2:24" ht="15.6" thickBot="1">
      <c r="B29" s="201">
        <f t="shared" ref="B29:B33" si="10">B28+1</f>
        <v>2</v>
      </c>
      <c r="C29" s="210">
        <f>$C$28*B29</f>
        <v>548.48</v>
      </c>
      <c r="D29" s="211">
        <f>+D$28*$B29</f>
        <v>13.34</v>
      </c>
      <c r="E29" s="212">
        <f>+'UG Fees'!D8</f>
        <v>7.92</v>
      </c>
      <c r="F29" s="213">
        <f>+F$28*$B29</f>
        <v>121.92</v>
      </c>
      <c r="G29" s="214">
        <f t="shared" ref="G29:G33" si="11">+C29+D29+E29+F29</f>
        <v>691.66</v>
      </c>
      <c r="H29" s="211">
        <f>$H$28*B29</f>
        <v>31.88</v>
      </c>
      <c r="I29" s="214">
        <f t="shared" ref="I29:I33" si="12">+G29+H29</f>
        <v>723.54</v>
      </c>
      <c r="J29" s="211">
        <f t="shared" ref="J29:J33" si="13">$J$28*B29</f>
        <v>380.48</v>
      </c>
      <c r="K29" s="214">
        <f t="shared" si="3"/>
        <v>1072.1400000000001</v>
      </c>
      <c r="L29" s="211">
        <f>$L$28*B29</f>
        <v>274.26</v>
      </c>
      <c r="M29" s="214">
        <f t="shared" ref="M29:M33" si="14">+G29+L29</f>
        <v>965.92</v>
      </c>
      <c r="N29" s="211">
        <f>$L$28*B29</f>
        <v>274.26</v>
      </c>
      <c r="O29" s="214">
        <f t="shared" ref="O29:O33" si="15">+G29+N29</f>
        <v>965.92</v>
      </c>
      <c r="P29" s="211">
        <f t="shared" ref="P29:P33" si="16">$P$28*B29</f>
        <v>690.1</v>
      </c>
      <c r="Q29" s="214">
        <f t="shared" si="4"/>
        <v>1381.76</v>
      </c>
      <c r="R29" s="214">
        <f>+'UG Fees'!P8</f>
        <v>125.27</v>
      </c>
      <c r="S29" s="215">
        <f t="shared" si="5"/>
        <v>816.93</v>
      </c>
      <c r="T29" s="216">
        <f t="shared" si="6"/>
        <v>848.81</v>
      </c>
      <c r="U29" s="215">
        <f t="shared" si="7"/>
        <v>1197.4100000000001</v>
      </c>
      <c r="V29" s="215">
        <f t="shared" si="8"/>
        <v>1091.19</v>
      </c>
      <c r="W29" s="217">
        <f t="shared" ref="W29:W33" si="17">+O29+R29</f>
        <v>1091.19</v>
      </c>
      <c r="X29" s="202">
        <f t="shared" si="9"/>
        <v>1507.03</v>
      </c>
    </row>
    <row r="30" spans="2:24" ht="15.6" thickBot="1">
      <c r="B30" s="201">
        <f t="shared" si="10"/>
        <v>3</v>
      </c>
      <c r="C30" s="210">
        <f t="shared" ref="C30:C33" si="18">$C$28*B30</f>
        <v>822.72</v>
      </c>
      <c r="D30" s="211">
        <f t="shared" ref="D30:F33" si="19">+D$28*$B30</f>
        <v>20.010000000000002</v>
      </c>
      <c r="E30" s="212">
        <f>+'UG Fees'!D9</f>
        <v>11.88</v>
      </c>
      <c r="F30" s="213">
        <f t="shared" si="19"/>
        <v>182.88</v>
      </c>
      <c r="G30" s="214">
        <f t="shared" si="11"/>
        <v>1037.49</v>
      </c>
      <c r="H30" s="211">
        <f t="shared" ref="H30:H33" si="20">$H$28*B30</f>
        <v>47.82</v>
      </c>
      <c r="I30" s="214">
        <f t="shared" si="12"/>
        <v>1085.31</v>
      </c>
      <c r="J30" s="211">
        <f t="shared" si="13"/>
        <v>570.72</v>
      </c>
      <c r="K30" s="214">
        <f t="shared" si="3"/>
        <v>1608.21</v>
      </c>
      <c r="L30" s="211">
        <f t="shared" ref="L30:L33" si="21">$L$28*B30</f>
        <v>411.39</v>
      </c>
      <c r="M30" s="214">
        <f t="shared" si="14"/>
        <v>1448.88</v>
      </c>
      <c r="N30" s="211">
        <f t="shared" ref="N30:N33" si="22">$L$28*B30</f>
        <v>411.39</v>
      </c>
      <c r="O30" s="214">
        <f t="shared" si="15"/>
        <v>1448.88</v>
      </c>
      <c r="P30" s="211">
        <f t="shared" si="16"/>
        <v>1035.1500000000001</v>
      </c>
      <c r="Q30" s="214">
        <f t="shared" si="4"/>
        <v>2072.64</v>
      </c>
      <c r="R30" s="214">
        <f>+'UG Fees'!P9</f>
        <v>173.26</v>
      </c>
      <c r="S30" s="215">
        <f t="shared" si="5"/>
        <v>1210.75</v>
      </c>
      <c r="T30" s="216">
        <f t="shared" si="6"/>
        <v>1258.57</v>
      </c>
      <c r="U30" s="215">
        <f t="shared" si="7"/>
        <v>1781.47</v>
      </c>
      <c r="V30" s="215">
        <f t="shared" si="8"/>
        <v>1622.14</v>
      </c>
      <c r="W30" s="217">
        <f t="shared" si="17"/>
        <v>1622.14</v>
      </c>
      <c r="X30" s="202">
        <f t="shared" si="9"/>
        <v>2245.9</v>
      </c>
    </row>
    <row r="31" spans="2:24" ht="15.6" thickBot="1">
      <c r="B31" s="201">
        <f t="shared" si="10"/>
        <v>4</v>
      </c>
      <c r="C31" s="210">
        <f t="shared" si="18"/>
        <v>1096.96</v>
      </c>
      <c r="D31" s="211">
        <f t="shared" si="19"/>
        <v>26.68</v>
      </c>
      <c r="E31" s="212">
        <f>+'UG Fees'!D10</f>
        <v>15.84</v>
      </c>
      <c r="F31" s="213">
        <f t="shared" si="19"/>
        <v>243.84</v>
      </c>
      <c r="G31" s="214">
        <f t="shared" si="11"/>
        <v>1383.32</v>
      </c>
      <c r="H31" s="211">
        <f t="shared" si="20"/>
        <v>63.76</v>
      </c>
      <c r="I31" s="214">
        <f t="shared" si="12"/>
        <v>1447.08</v>
      </c>
      <c r="J31" s="211">
        <f t="shared" si="13"/>
        <v>760.96</v>
      </c>
      <c r="K31" s="214">
        <f t="shared" si="3"/>
        <v>2144.2800000000002</v>
      </c>
      <c r="L31" s="211">
        <f t="shared" si="21"/>
        <v>548.52</v>
      </c>
      <c r="M31" s="214">
        <f t="shared" si="14"/>
        <v>1931.84</v>
      </c>
      <c r="N31" s="211">
        <f t="shared" si="22"/>
        <v>548.52</v>
      </c>
      <c r="O31" s="214">
        <f t="shared" si="15"/>
        <v>1931.84</v>
      </c>
      <c r="P31" s="211">
        <f t="shared" si="16"/>
        <v>1380.2</v>
      </c>
      <c r="Q31" s="214">
        <f t="shared" si="4"/>
        <v>2763.52</v>
      </c>
      <c r="R31" s="214">
        <f>+'UG Fees'!P10</f>
        <v>221.17</v>
      </c>
      <c r="S31" s="215">
        <f t="shared" si="5"/>
        <v>1604.49</v>
      </c>
      <c r="T31" s="216">
        <f t="shared" si="6"/>
        <v>1668.25</v>
      </c>
      <c r="U31" s="215">
        <f t="shared" si="7"/>
        <v>2365.4499999999998</v>
      </c>
      <c r="V31" s="215">
        <f t="shared" si="8"/>
        <v>2153.0100000000002</v>
      </c>
      <c r="W31" s="217">
        <f t="shared" si="17"/>
        <v>2153.0100000000002</v>
      </c>
      <c r="X31" s="202">
        <f t="shared" si="9"/>
        <v>2984.69</v>
      </c>
    </row>
    <row r="32" spans="2:24" ht="15.6" thickBot="1">
      <c r="B32" s="201">
        <f t="shared" si="10"/>
        <v>5</v>
      </c>
      <c r="C32" s="210">
        <f t="shared" si="18"/>
        <v>1371.2</v>
      </c>
      <c r="D32" s="211">
        <f>+D31</f>
        <v>26.68</v>
      </c>
      <c r="E32" s="212">
        <f t="shared" ref="E32:E33" si="23">+E31</f>
        <v>15.84</v>
      </c>
      <c r="F32" s="213">
        <f t="shared" si="19"/>
        <v>304.8</v>
      </c>
      <c r="G32" s="214">
        <f t="shared" si="11"/>
        <v>1718.52</v>
      </c>
      <c r="H32" s="211">
        <f t="shared" si="20"/>
        <v>79.7</v>
      </c>
      <c r="I32" s="214">
        <f t="shared" si="12"/>
        <v>1798.22</v>
      </c>
      <c r="J32" s="211">
        <f t="shared" si="13"/>
        <v>951.2</v>
      </c>
      <c r="K32" s="214">
        <f t="shared" si="3"/>
        <v>2669.72</v>
      </c>
      <c r="L32" s="211">
        <f t="shared" si="21"/>
        <v>685.65</v>
      </c>
      <c r="M32" s="214">
        <f t="shared" si="14"/>
        <v>2404.17</v>
      </c>
      <c r="N32" s="211">
        <f t="shared" si="22"/>
        <v>685.65</v>
      </c>
      <c r="O32" s="214">
        <f t="shared" si="15"/>
        <v>2404.17</v>
      </c>
      <c r="P32" s="211">
        <f t="shared" si="16"/>
        <v>1725.25</v>
      </c>
      <c r="Q32" s="214">
        <f t="shared" si="4"/>
        <v>3443.77</v>
      </c>
      <c r="R32" s="214">
        <f>+R31</f>
        <v>221.17</v>
      </c>
      <c r="S32" s="215">
        <f t="shared" si="5"/>
        <v>1939.69</v>
      </c>
      <c r="T32" s="216">
        <f t="shared" si="6"/>
        <v>2019.39</v>
      </c>
      <c r="U32" s="215">
        <f t="shared" si="7"/>
        <v>2890.89</v>
      </c>
      <c r="V32" s="215">
        <f t="shared" si="8"/>
        <v>2625.34</v>
      </c>
      <c r="W32" s="217">
        <f t="shared" si="17"/>
        <v>2625.34</v>
      </c>
      <c r="X32" s="202">
        <f t="shared" si="9"/>
        <v>3664.94</v>
      </c>
    </row>
    <row r="33" spans="2:24" ht="15.6" thickBot="1">
      <c r="B33" s="201">
        <f t="shared" si="10"/>
        <v>6</v>
      </c>
      <c r="C33" s="210">
        <f t="shared" si="18"/>
        <v>1645.44</v>
      </c>
      <c r="D33" s="211">
        <f>+D32</f>
        <v>26.68</v>
      </c>
      <c r="E33" s="212">
        <f t="shared" si="23"/>
        <v>15.84</v>
      </c>
      <c r="F33" s="213">
        <f t="shared" si="19"/>
        <v>365.76</v>
      </c>
      <c r="G33" s="214">
        <f t="shared" si="11"/>
        <v>2053.7199999999998</v>
      </c>
      <c r="H33" s="211">
        <f t="shared" si="20"/>
        <v>95.64</v>
      </c>
      <c r="I33" s="214">
        <f t="shared" si="12"/>
        <v>2149.36</v>
      </c>
      <c r="J33" s="211">
        <f t="shared" si="13"/>
        <v>1141.44</v>
      </c>
      <c r="K33" s="214">
        <f t="shared" si="3"/>
        <v>3195.16</v>
      </c>
      <c r="L33" s="211">
        <f t="shared" si="21"/>
        <v>822.78</v>
      </c>
      <c r="M33" s="214">
        <f t="shared" si="14"/>
        <v>2876.5</v>
      </c>
      <c r="N33" s="211">
        <f t="shared" si="22"/>
        <v>822.78</v>
      </c>
      <c r="O33" s="214">
        <f t="shared" si="15"/>
        <v>2876.5</v>
      </c>
      <c r="P33" s="211">
        <f t="shared" si="16"/>
        <v>2070.3000000000002</v>
      </c>
      <c r="Q33" s="214">
        <f t="shared" si="4"/>
        <v>4124.0200000000004</v>
      </c>
      <c r="R33" s="214">
        <f>+R32</f>
        <v>221.17</v>
      </c>
      <c r="S33" s="215">
        <f t="shared" si="5"/>
        <v>2274.89</v>
      </c>
      <c r="T33" s="216">
        <f t="shared" si="6"/>
        <v>2370.5300000000002</v>
      </c>
      <c r="U33" s="215">
        <f t="shared" si="7"/>
        <v>3416.33</v>
      </c>
      <c r="V33" s="215">
        <f t="shared" si="8"/>
        <v>3097.67</v>
      </c>
      <c r="W33" s="217">
        <f t="shared" si="17"/>
        <v>3097.67</v>
      </c>
      <c r="X33" s="202">
        <f t="shared" si="9"/>
        <v>4345.1899999999996</v>
      </c>
    </row>
    <row r="34" spans="2:24" ht="15.6">
      <c r="B34" s="41" t="s">
        <v>173</v>
      </c>
      <c r="C34" s="6"/>
      <c r="D34" s="6"/>
      <c r="E34" s="6"/>
      <c r="F34" s="6"/>
      <c r="I34" s="6"/>
      <c r="J34" s="6"/>
      <c r="K34" s="6"/>
      <c r="L34" s="6"/>
      <c r="M34" s="6"/>
      <c r="P34" s="6"/>
      <c r="Q34" s="7"/>
      <c r="R34" s="7"/>
      <c r="S34" s="7"/>
      <c r="T34" s="7"/>
      <c r="U34" s="7"/>
    </row>
  </sheetData>
  <mergeCells count="5">
    <mergeCell ref="B5:E5"/>
    <mergeCell ref="H5:K5"/>
    <mergeCell ref="B24:E24"/>
    <mergeCell ref="B21:E21"/>
    <mergeCell ref="B22:E22"/>
  </mergeCells>
  <pageMargins left="0.25" right="0.25" top="0.75" bottom="0.75" header="0.3" footer="0.3"/>
  <pageSetup scale="46" orientation="landscape" r:id="rId1"/>
  <headerFooter>
    <oddFooter>&amp;L&amp;D&amp;C&amp;A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N40"/>
  <sheetViews>
    <sheetView view="pageLayout" topLeftCell="A10" zoomScale="120" zoomScaleNormal="100" zoomScalePageLayoutView="120" workbookViewId="0">
      <selection activeCell="M16" sqref="M16"/>
    </sheetView>
  </sheetViews>
  <sheetFormatPr defaultColWidth="9.109375" defaultRowHeight="13.2"/>
  <cols>
    <col min="1" max="1" width="4.5546875" style="17" customWidth="1"/>
    <col min="2" max="2" width="11" style="17" customWidth="1"/>
    <col min="3" max="3" width="13.109375" style="17" customWidth="1"/>
    <col min="4" max="4" width="12.88671875" style="17" customWidth="1"/>
    <col min="5" max="5" width="11" style="17" customWidth="1"/>
    <col min="6" max="6" width="13.88671875" style="17" customWidth="1"/>
    <col min="7" max="9" width="10.88671875" style="17" customWidth="1"/>
    <col min="10" max="10" width="11.109375" style="17" customWidth="1"/>
    <col min="11" max="11" width="9.109375" style="17"/>
    <col min="12" max="13" width="10.88671875" style="17" customWidth="1"/>
    <col min="14" max="14" width="12.44140625" style="17" customWidth="1"/>
    <col min="15" max="16384" width="9.109375" style="17"/>
  </cols>
  <sheetData>
    <row r="1" spans="1:11" s="25" customFormat="1" ht="24.6">
      <c r="A1" s="23"/>
      <c r="B1" s="23"/>
      <c r="C1" s="23"/>
      <c r="D1" s="23"/>
      <c r="E1" s="23"/>
      <c r="F1" s="23"/>
      <c r="G1" s="23"/>
      <c r="H1" s="23"/>
      <c r="I1" s="239"/>
      <c r="J1" s="24"/>
    </row>
    <row r="2" spans="1:11" s="25" customFormat="1" ht="17.399999999999999">
      <c r="A2" s="21"/>
      <c r="B2" s="21"/>
      <c r="C2" s="21"/>
      <c r="D2" s="263" t="s">
        <v>60</v>
      </c>
      <c r="E2" s="263"/>
      <c r="F2" s="263"/>
      <c r="G2" s="263"/>
      <c r="H2" s="263"/>
      <c r="I2" s="263"/>
      <c r="J2" s="21"/>
      <c r="K2" s="12"/>
    </row>
    <row r="3" spans="1:11" s="25" customFormat="1" ht="17.399999999999999">
      <c r="A3" s="21"/>
      <c r="B3" s="21"/>
      <c r="C3" s="21"/>
      <c r="D3" s="175"/>
      <c r="E3" s="157" t="s">
        <v>93</v>
      </c>
      <c r="F3" s="152"/>
      <c r="G3" s="152"/>
      <c r="H3" s="152"/>
      <c r="I3" s="152"/>
      <c r="J3" s="21"/>
      <c r="K3" s="12"/>
    </row>
    <row r="4" spans="1:11" s="25" customFormat="1" ht="17.399999999999999">
      <c r="A4" s="13" t="str">
        <f>'UG Fees'!A4</f>
        <v xml:space="preserve"> J-Term 2023-2024</v>
      </c>
      <c r="B4" s="21"/>
      <c r="C4" s="21"/>
      <c r="D4" s="21"/>
      <c r="E4" s="21"/>
      <c r="F4" s="21"/>
      <c r="G4" s="21"/>
      <c r="H4" s="21"/>
      <c r="I4" s="21"/>
      <c r="J4" s="21"/>
    </row>
    <row r="5" spans="1:11" ht="13.8" thickBot="1"/>
    <row r="6" spans="1:11" ht="30.6" thickBot="1">
      <c r="A6" s="44" t="s">
        <v>0</v>
      </c>
      <c r="B6" s="92" t="s">
        <v>3</v>
      </c>
      <c r="C6" s="45" t="s">
        <v>19</v>
      </c>
      <c r="D6" s="92" t="s">
        <v>4</v>
      </c>
      <c r="E6" s="93" t="s">
        <v>11</v>
      </c>
      <c r="F6" s="92" t="s">
        <v>6</v>
      </c>
      <c r="G6" s="92" t="s">
        <v>31</v>
      </c>
      <c r="H6" s="94" t="s">
        <v>32</v>
      </c>
      <c r="I6" s="94" t="s">
        <v>33</v>
      </c>
      <c r="J6" s="95" t="s">
        <v>34</v>
      </c>
    </row>
    <row r="7" spans="1:11" ht="15.6" thickBot="1">
      <c r="A7" s="49">
        <v>1</v>
      </c>
      <c r="B7" s="121">
        <f>+'Grad Fees'!B7</f>
        <v>454.61</v>
      </c>
      <c r="C7" s="46">
        <f>+'Grad Fees'!C7</f>
        <v>224.11</v>
      </c>
      <c r="D7" s="98">
        <f>B7+C7</f>
        <v>678.72</v>
      </c>
      <c r="E7" s="46">
        <f>+'Grad Fees'!E7</f>
        <v>553.07000000000005</v>
      </c>
      <c r="F7" s="98">
        <f t="shared" ref="F7:F10" si="0">B7+E7</f>
        <v>1007.68</v>
      </c>
      <c r="G7" s="98">
        <f>+'Grad Fees'!G7</f>
        <v>71.63</v>
      </c>
      <c r="H7" s="99">
        <f>B7+G7</f>
        <v>526.24</v>
      </c>
      <c r="I7" s="99">
        <f>B7+C7+G7</f>
        <v>750.35</v>
      </c>
      <c r="J7" s="100">
        <f>B7+E7+G7</f>
        <v>1079.31</v>
      </c>
    </row>
    <row r="8" spans="1:11" ht="15.6" thickBot="1">
      <c r="A8" s="39">
        <f t="shared" ref="A8:A10" si="1">A7+1</f>
        <v>2</v>
      </c>
      <c r="B8" s="76">
        <f>$B$7*A8</f>
        <v>909.22</v>
      </c>
      <c r="C8" s="9">
        <f>$C$7*A8</f>
        <v>448.22</v>
      </c>
      <c r="D8" s="76">
        <f t="shared" ref="D8:D10" si="2">B8+C8</f>
        <v>1357.44</v>
      </c>
      <c r="E8" s="9">
        <f>$E$7*A8</f>
        <v>1106.1400000000001</v>
      </c>
      <c r="F8" s="76">
        <f t="shared" si="0"/>
        <v>2015.36</v>
      </c>
      <c r="G8" s="98">
        <f>+'Grad Fees'!G8</f>
        <v>113.97</v>
      </c>
      <c r="H8" s="91">
        <f t="shared" ref="H8:H10" si="3">B8+G8</f>
        <v>1023.19</v>
      </c>
      <c r="I8" s="91">
        <f t="shared" ref="I8:I10" si="4">B8+C8+G8</f>
        <v>1471.41</v>
      </c>
      <c r="J8" s="101">
        <f t="shared" ref="J8:J10" si="5">B8+E8+G8</f>
        <v>2129.33</v>
      </c>
    </row>
    <row r="9" spans="1:11" ht="15.6" thickBot="1">
      <c r="A9" s="39">
        <f t="shared" si="1"/>
        <v>3</v>
      </c>
      <c r="B9" s="76">
        <f t="shared" ref="B9:B10" si="6">$B$7*A9</f>
        <v>1363.83</v>
      </c>
      <c r="C9" s="9">
        <f t="shared" ref="C9:C10" si="7">$C$7*A9</f>
        <v>672.33</v>
      </c>
      <c r="D9" s="76">
        <f t="shared" si="2"/>
        <v>2036.16</v>
      </c>
      <c r="E9" s="9">
        <f t="shared" ref="E9:E10" si="8">$E$7*A9</f>
        <v>1659.21</v>
      </c>
      <c r="F9" s="76">
        <f t="shared" si="0"/>
        <v>3023.04</v>
      </c>
      <c r="G9" s="98">
        <f>+'Grad Fees'!G9</f>
        <v>156.31</v>
      </c>
      <c r="H9" s="91">
        <f t="shared" si="3"/>
        <v>1520.14</v>
      </c>
      <c r="I9" s="91">
        <f t="shared" si="4"/>
        <v>2192.4699999999998</v>
      </c>
      <c r="J9" s="101">
        <f t="shared" si="5"/>
        <v>3179.35</v>
      </c>
    </row>
    <row r="10" spans="1:11" ht="15">
      <c r="A10" s="39">
        <f t="shared" si="1"/>
        <v>4</v>
      </c>
      <c r="B10" s="76">
        <f t="shared" si="6"/>
        <v>1818.44</v>
      </c>
      <c r="C10" s="9">
        <f t="shared" si="7"/>
        <v>896.44</v>
      </c>
      <c r="D10" s="76">
        <f t="shared" si="2"/>
        <v>2714.88</v>
      </c>
      <c r="E10" s="9">
        <f t="shared" si="8"/>
        <v>2212.2800000000002</v>
      </c>
      <c r="F10" s="76">
        <f t="shared" si="0"/>
        <v>4030.72</v>
      </c>
      <c r="G10" s="98">
        <f>+'Grad Fees'!G10</f>
        <v>198.59</v>
      </c>
      <c r="H10" s="91">
        <f t="shared" si="3"/>
        <v>2017.03</v>
      </c>
      <c r="I10" s="91">
        <f t="shared" si="4"/>
        <v>2913.47</v>
      </c>
      <c r="J10" s="101">
        <f t="shared" si="5"/>
        <v>4229.3100000000004</v>
      </c>
    </row>
    <row r="11" spans="1:11" ht="15.6">
      <c r="A11" s="71" t="s">
        <v>55</v>
      </c>
      <c r="B11" s="73"/>
    </row>
    <row r="12" spans="1:11" s="25" customFormat="1" ht="17.399999999999999">
      <c r="A12" s="21" t="s">
        <v>12</v>
      </c>
      <c r="B12" s="24"/>
      <c r="C12" s="24"/>
      <c r="D12" s="24"/>
      <c r="E12" s="24"/>
      <c r="F12" s="24"/>
      <c r="G12" s="24"/>
      <c r="H12" s="24"/>
      <c r="I12" s="24"/>
      <c r="J12" s="24"/>
    </row>
    <row r="13" spans="1:11" ht="13.8" thickBot="1"/>
    <row r="14" spans="1:11" ht="30.6" thickBot="1">
      <c r="A14" s="44" t="s">
        <v>0</v>
      </c>
      <c r="B14" s="92" t="s">
        <v>3</v>
      </c>
      <c r="C14" s="45" t="s">
        <v>19</v>
      </c>
      <c r="D14" s="92" t="s">
        <v>4</v>
      </c>
      <c r="E14" s="93" t="s">
        <v>11</v>
      </c>
      <c r="F14" s="92" t="s">
        <v>6</v>
      </c>
      <c r="G14" s="92" t="s">
        <v>31</v>
      </c>
      <c r="H14" s="94" t="s">
        <v>32</v>
      </c>
      <c r="I14" s="94" t="s">
        <v>7</v>
      </c>
      <c r="J14" s="95" t="s">
        <v>8</v>
      </c>
    </row>
    <row r="15" spans="1:11" ht="15.6" thickBot="1">
      <c r="A15" s="102">
        <v>0.5</v>
      </c>
      <c r="B15" s="98">
        <f t="shared" ref="B15:B18" si="9">$B$7*A15</f>
        <v>227.31</v>
      </c>
      <c r="C15" s="103">
        <f t="shared" ref="C15:C18" si="10">$C$7*A15</f>
        <v>112.06</v>
      </c>
      <c r="D15" s="98">
        <f t="shared" ref="D15:D18" si="11">B15+C15</f>
        <v>339.37</v>
      </c>
      <c r="E15" s="103">
        <f t="shared" ref="E15:E18" si="12">$E$7*A15</f>
        <v>276.54000000000002</v>
      </c>
      <c r="F15" s="98">
        <f t="shared" ref="F15:F18" si="13">B15+E15</f>
        <v>503.85</v>
      </c>
      <c r="G15" s="98">
        <f>+'Grad Fees'!G18</f>
        <v>50.48</v>
      </c>
      <c r="H15" s="99">
        <f>B15+G15</f>
        <v>277.79000000000002</v>
      </c>
      <c r="I15" s="99">
        <f>B15+C15+G15</f>
        <v>389.85</v>
      </c>
      <c r="J15" s="100">
        <f>B15+E15+G15</f>
        <v>554.33000000000004</v>
      </c>
    </row>
    <row r="16" spans="1:11" ht="15.6" thickBot="1">
      <c r="A16" s="74">
        <f t="shared" ref="A16:A18" si="14">A15+1</f>
        <v>1.5</v>
      </c>
      <c r="B16" s="76">
        <f t="shared" si="9"/>
        <v>681.92</v>
      </c>
      <c r="C16" s="9">
        <f t="shared" si="10"/>
        <v>336.17</v>
      </c>
      <c r="D16" s="76">
        <f t="shared" si="11"/>
        <v>1018.09</v>
      </c>
      <c r="E16" s="9">
        <f t="shared" si="12"/>
        <v>829.61</v>
      </c>
      <c r="F16" s="76">
        <f t="shared" si="13"/>
        <v>1511.53</v>
      </c>
      <c r="G16" s="98">
        <f>+'Grad Fees'!G19</f>
        <v>92.82</v>
      </c>
      <c r="H16" s="91">
        <f t="shared" ref="H16:H18" si="15">B16+G16</f>
        <v>774.74</v>
      </c>
      <c r="I16" s="91">
        <f t="shared" ref="I16:I18" si="16">B16+C16+G16</f>
        <v>1110.9100000000001</v>
      </c>
      <c r="J16" s="101">
        <f t="shared" ref="J16:J18" si="17">B16+E16+G16</f>
        <v>1604.35</v>
      </c>
    </row>
    <row r="17" spans="1:14" ht="15.6" thickBot="1">
      <c r="A17" s="74">
        <f t="shared" si="14"/>
        <v>2.5</v>
      </c>
      <c r="B17" s="76">
        <f t="shared" si="9"/>
        <v>1136.53</v>
      </c>
      <c r="C17" s="9">
        <f t="shared" si="10"/>
        <v>560.28</v>
      </c>
      <c r="D17" s="76">
        <f t="shared" si="11"/>
        <v>1696.81</v>
      </c>
      <c r="E17" s="9">
        <f t="shared" si="12"/>
        <v>1382.68</v>
      </c>
      <c r="F17" s="76">
        <f t="shared" si="13"/>
        <v>2519.21</v>
      </c>
      <c r="G17" s="98">
        <f>+'Grad Fees'!G20</f>
        <v>135.16</v>
      </c>
      <c r="H17" s="91">
        <f t="shared" si="15"/>
        <v>1271.69</v>
      </c>
      <c r="I17" s="91">
        <f t="shared" si="16"/>
        <v>1831.97</v>
      </c>
      <c r="J17" s="101">
        <f t="shared" si="17"/>
        <v>2654.37</v>
      </c>
    </row>
    <row r="18" spans="1:14" ht="15">
      <c r="A18" s="74">
        <f t="shared" si="14"/>
        <v>3.5</v>
      </c>
      <c r="B18" s="76">
        <f t="shared" si="9"/>
        <v>1591.14</v>
      </c>
      <c r="C18" s="9">
        <f t="shared" si="10"/>
        <v>784.39</v>
      </c>
      <c r="D18" s="76">
        <f t="shared" si="11"/>
        <v>2375.5300000000002</v>
      </c>
      <c r="E18" s="9">
        <f t="shared" si="12"/>
        <v>1935.75</v>
      </c>
      <c r="F18" s="76">
        <f t="shared" si="13"/>
        <v>3526.89</v>
      </c>
      <c r="G18" s="98">
        <f>+'Grad Fees'!G21</f>
        <v>177.5</v>
      </c>
      <c r="H18" s="91">
        <f t="shared" si="15"/>
        <v>1768.64</v>
      </c>
      <c r="I18" s="91">
        <f t="shared" si="16"/>
        <v>2553.0300000000002</v>
      </c>
      <c r="J18" s="101">
        <f t="shared" si="17"/>
        <v>3704.39</v>
      </c>
    </row>
    <row r="19" spans="1:14" ht="15.6">
      <c r="A19" s="71" t="s">
        <v>55</v>
      </c>
      <c r="B19" s="73"/>
    </row>
    <row r="21" spans="1:14" s="81" customFormat="1" ht="15.6">
      <c r="A21" s="41"/>
      <c r="B21" s="19"/>
      <c r="C21" s="19"/>
      <c r="D21" s="19"/>
      <c r="E21" s="19"/>
      <c r="F21" s="19"/>
    </row>
    <row r="22" spans="1:14" s="12" customFormat="1" ht="12.75" customHeight="1">
      <c r="A22" s="90"/>
      <c r="B22" s="19"/>
      <c r="E22" s="152"/>
      <c r="F22" s="152"/>
      <c r="G22" s="152"/>
      <c r="H22" s="152"/>
      <c r="I22" s="152"/>
      <c r="J22" s="152"/>
    </row>
    <row r="23" spans="1:14" s="12" customFormat="1" ht="17.399999999999999">
      <c r="A23" s="263" t="s">
        <v>73</v>
      </c>
      <c r="B23" s="263"/>
      <c r="C23" s="263"/>
      <c r="D23" s="263"/>
      <c r="E23" s="152"/>
      <c r="F23" s="263" t="s">
        <v>80</v>
      </c>
      <c r="G23" s="263"/>
      <c r="H23" s="263"/>
      <c r="I23" s="263"/>
      <c r="J23" s="152"/>
      <c r="K23" s="263" t="s">
        <v>120</v>
      </c>
      <c r="L23" s="263"/>
      <c r="M23" s="263"/>
      <c r="N23" s="263"/>
    </row>
    <row r="24" spans="1:14" s="12" customFormat="1" ht="17.399999999999999">
      <c r="A24" s="152"/>
      <c r="B24" s="157" t="s">
        <v>98</v>
      </c>
      <c r="C24" s="152"/>
      <c r="D24" s="152"/>
      <c r="E24" s="152"/>
      <c r="F24" s="157" t="s">
        <v>99</v>
      </c>
      <c r="G24" s="152"/>
      <c r="H24" s="152"/>
      <c r="I24" s="152"/>
      <c r="J24" s="152"/>
      <c r="K24" s="157" t="s">
        <v>99</v>
      </c>
      <c r="L24" s="152"/>
      <c r="M24" s="152"/>
      <c r="N24" s="152"/>
    </row>
    <row r="25" spans="1:14" s="12" customFormat="1" ht="17.399999999999999">
      <c r="A25" s="263" t="str">
        <f>'UG Fees'!A4</f>
        <v xml:space="preserve"> J-Term 2023-2024</v>
      </c>
      <c r="B25" s="263"/>
      <c r="C25" s="263"/>
      <c r="D25" s="263"/>
      <c r="E25" s="152"/>
      <c r="F25" s="263" t="str">
        <f>'UG Fees'!A4</f>
        <v xml:space="preserve"> J-Term 2023-2024</v>
      </c>
      <c r="G25" s="263"/>
      <c r="H25" s="263"/>
      <c r="I25" s="263"/>
      <c r="J25" s="152"/>
      <c r="K25" s="263" t="str">
        <f>+'UG Fees'!A4</f>
        <v xml:space="preserve"> J-Term 2023-2024</v>
      </c>
      <c r="L25" s="263"/>
      <c r="M25" s="263"/>
      <c r="N25" s="263"/>
    </row>
    <row r="26" spans="1:14" s="81" customFormat="1" ht="13.8" thickBot="1"/>
    <row r="27" spans="1:14" s="81" customFormat="1" ht="45.6">
      <c r="A27" s="82" t="s">
        <v>0</v>
      </c>
      <c r="B27" s="83" t="s">
        <v>74</v>
      </c>
      <c r="C27" s="84" t="s">
        <v>91</v>
      </c>
      <c r="D27" s="132" t="s">
        <v>23</v>
      </c>
      <c r="E27" s="32"/>
      <c r="F27" s="82" t="s">
        <v>0</v>
      </c>
      <c r="G27" s="83" t="s">
        <v>74</v>
      </c>
      <c r="H27" s="84" t="s">
        <v>113</v>
      </c>
      <c r="I27" s="132" t="s">
        <v>23</v>
      </c>
      <c r="K27" s="82" t="s">
        <v>0</v>
      </c>
      <c r="L27" s="83" t="s">
        <v>74</v>
      </c>
      <c r="M27" s="84" t="s">
        <v>91</v>
      </c>
      <c r="N27" s="132" t="s">
        <v>23</v>
      </c>
    </row>
    <row r="28" spans="1:14" s="81" customFormat="1" ht="15.6">
      <c r="A28" s="85">
        <v>1</v>
      </c>
      <c r="B28" s="86">
        <v>525</v>
      </c>
      <c r="C28" s="87">
        <f>+G7</f>
        <v>71.63</v>
      </c>
      <c r="D28" s="133">
        <f t="shared" ref="D28:D31" si="18">B28+C28</f>
        <v>596.63</v>
      </c>
      <c r="E28" s="19"/>
      <c r="F28" s="85">
        <v>1</v>
      </c>
      <c r="G28" s="86">
        <v>525</v>
      </c>
      <c r="H28" s="87"/>
      <c r="I28" s="133">
        <f t="shared" ref="I28:I31" si="19">G28+H28</f>
        <v>525</v>
      </c>
      <c r="K28" s="85">
        <v>1</v>
      </c>
      <c r="L28" s="86">
        <v>725</v>
      </c>
      <c r="M28" s="87">
        <f>+G7</f>
        <v>71.63</v>
      </c>
      <c r="N28" s="133">
        <f t="shared" ref="N28:N35" si="20">L28+M28</f>
        <v>796.63</v>
      </c>
    </row>
    <row r="29" spans="1:14" s="81" customFormat="1" ht="15.6">
      <c r="A29" s="88">
        <f t="shared" ref="A29:A31" si="21">A28+1</f>
        <v>2</v>
      </c>
      <c r="B29" s="89">
        <f>$B$28*A29</f>
        <v>1050</v>
      </c>
      <c r="C29" s="87">
        <f>+G8</f>
        <v>113.97</v>
      </c>
      <c r="D29" s="133">
        <f t="shared" si="18"/>
        <v>1163.97</v>
      </c>
      <c r="E29" s="19"/>
      <c r="F29" s="88">
        <f t="shared" ref="F29:F31" si="22">F28+1</f>
        <v>2</v>
      </c>
      <c r="G29" s="89">
        <f>$G$28*F29</f>
        <v>1050</v>
      </c>
      <c r="H29" s="87"/>
      <c r="I29" s="134">
        <f t="shared" si="19"/>
        <v>1050</v>
      </c>
      <c r="K29" s="88">
        <f t="shared" ref="K29:K35" si="23">K28+1</f>
        <v>2</v>
      </c>
      <c r="L29" s="89">
        <f>$L$28*K29</f>
        <v>1450</v>
      </c>
      <c r="M29" s="87">
        <f>+G8</f>
        <v>113.97</v>
      </c>
      <c r="N29" s="134">
        <f t="shared" si="20"/>
        <v>1563.97</v>
      </c>
    </row>
    <row r="30" spans="1:14" s="81" customFormat="1" ht="15.6">
      <c r="A30" s="88">
        <f t="shared" si="21"/>
        <v>3</v>
      </c>
      <c r="B30" s="89">
        <f t="shared" ref="B30:B31" si="24">$B$28*A30</f>
        <v>1575</v>
      </c>
      <c r="C30" s="87">
        <f>+G9</f>
        <v>156.31</v>
      </c>
      <c r="D30" s="133">
        <f t="shared" si="18"/>
        <v>1731.31</v>
      </c>
      <c r="E30" s="19"/>
      <c r="F30" s="88">
        <f t="shared" si="22"/>
        <v>3</v>
      </c>
      <c r="G30" s="89">
        <f t="shared" ref="G30:G31" si="25">$G$28*F30</f>
        <v>1575</v>
      </c>
      <c r="H30" s="87"/>
      <c r="I30" s="134">
        <f t="shared" si="19"/>
        <v>1575</v>
      </c>
      <c r="K30" s="88">
        <f t="shared" si="23"/>
        <v>3</v>
      </c>
      <c r="L30" s="89">
        <f t="shared" ref="L30:L35" si="26">$L$28*K30</f>
        <v>2175</v>
      </c>
      <c r="M30" s="87">
        <f>+G9</f>
        <v>156.31</v>
      </c>
      <c r="N30" s="134">
        <f t="shared" si="20"/>
        <v>2331.31</v>
      </c>
    </row>
    <row r="31" spans="1:14" s="81" customFormat="1" ht="15.6">
      <c r="A31" s="88">
        <f t="shared" si="21"/>
        <v>4</v>
      </c>
      <c r="B31" s="89">
        <f t="shared" si="24"/>
        <v>2100</v>
      </c>
      <c r="C31" s="256">
        <f>+G10</f>
        <v>198.59</v>
      </c>
      <c r="D31" s="134">
        <f t="shared" si="18"/>
        <v>2298.59</v>
      </c>
      <c r="E31" s="19"/>
      <c r="F31" s="88">
        <f t="shared" si="22"/>
        <v>4</v>
      </c>
      <c r="G31" s="89">
        <f t="shared" si="25"/>
        <v>2100</v>
      </c>
      <c r="H31" s="256"/>
      <c r="I31" s="134">
        <f t="shared" si="19"/>
        <v>2100</v>
      </c>
      <c r="K31" s="88">
        <f t="shared" si="23"/>
        <v>4</v>
      </c>
      <c r="L31" s="89">
        <f t="shared" si="26"/>
        <v>2900</v>
      </c>
      <c r="M31" s="87">
        <f>+G10</f>
        <v>198.59</v>
      </c>
      <c r="N31" s="134">
        <f t="shared" si="20"/>
        <v>3098.59</v>
      </c>
    </row>
    <row r="32" spans="1:14" s="81" customFormat="1" ht="15.6">
      <c r="A32" s="268" t="s">
        <v>55</v>
      </c>
      <c r="B32" s="268"/>
      <c r="C32" s="19"/>
      <c r="D32" s="255"/>
      <c r="E32" s="19"/>
      <c r="F32" s="71" t="s">
        <v>55</v>
      </c>
      <c r="G32" s="19"/>
      <c r="H32" s="19"/>
      <c r="I32" s="255"/>
      <c r="K32" s="88">
        <f t="shared" si="23"/>
        <v>5</v>
      </c>
      <c r="L32" s="89">
        <f t="shared" si="26"/>
        <v>3625</v>
      </c>
      <c r="M32" s="87">
        <v>198.59</v>
      </c>
      <c r="N32" s="134">
        <f t="shared" si="20"/>
        <v>3823.59</v>
      </c>
    </row>
    <row r="33" spans="1:14" s="81" customFormat="1" ht="15.6">
      <c r="A33" s="90"/>
      <c r="B33" s="19"/>
      <c r="C33" s="19"/>
      <c r="D33" s="255"/>
      <c r="E33" s="19"/>
      <c r="F33" s="90"/>
      <c r="G33" s="19"/>
      <c r="H33" s="19"/>
      <c r="I33" s="255"/>
      <c r="K33" s="88">
        <f t="shared" si="23"/>
        <v>6</v>
      </c>
      <c r="L33" s="89">
        <f t="shared" si="26"/>
        <v>4350</v>
      </c>
      <c r="M33" s="87">
        <v>198.59</v>
      </c>
      <c r="N33" s="145">
        <f t="shared" si="20"/>
        <v>4548.59</v>
      </c>
    </row>
    <row r="34" spans="1:14" s="81" customFormat="1" ht="17.399999999999999">
      <c r="A34" s="90"/>
      <c r="B34" s="31" t="s">
        <v>133</v>
      </c>
      <c r="C34" s="19"/>
      <c r="D34" s="255"/>
      <c r="E34" s="19"/>
      <c r="F34" s="263" t="s">
        <v>79</v>
      </c>
      <c r="G34" s="263"/>
      <c r="H34" s="263"/>
      <c r="I34" s="263"/>
      <c r="K34" s="88">
        <f t="shared" si="23"/>
        <v>7</v>
      </c>
      <c r="L34" s="89">
        <f t="shared" si="26"/>
        <v>5075</v>
      </c>
      <c r="M34" s="87">
        <v>198.59</v>
      </c>
      <c r="N34" s="145">
        <f t="shared" si="20"/>
        <v>5273.59</v>
      </c>
    </row>
    <row r="35" spans="1:14" s="81" customFormat="1" ht="16.2" thickBot="1">
      <c r="A35" s="90"/>
      <c r="B35" s="19"/>
      <c r="C35" s="19"/>
      <c r="D35" s="255"/>
      <c r="E35" s="19"/>
      <c r="F35" s="90"/>
      <c r="G35" s="19"/>
      <c r="H35" s="19"/>
      <c r="I35" s="255"/>
      <c r="K35" s="144">
        <f t="shared" si="23"/>
        <v>8</v>
      </c>
      <c r="L35" s="89">
        <f t="shared" si="26"/>
        <v>5800</v>
      </c>
      <c r="M35" s="87">
        <v>198.59</v>
      </c>
      <c r="N35" s="135">
        <f t="shared" si="20"/>
        <v>5998.59</v>
      </c>
    </row>
    <row r="36" spans="1:14" s="81" customFormat="1" ht="15.6">
      <c r="B36" s="19"/>
      <c r="C36" s="19"/>
      <c r="D36" s="19"/>
      <c r="E36" s="19"/>
      <c r="G36" s="19"/>
      <c r="H36" s="19"/>
      <c r="I36" s="19"/>
      <c r="K36" s="71" t="s">
        <v>55</v>
      </c>
      <c r="L36" s="136"/>
      <c r="M36" s="19"/>
      <c r="N36" s="19"/>
    </row>
    <row r="39" spans="1:14" ht="17.399999999999999">
      <c r="A39" s="157"/>
      <c r="B39" s="157"/>
      <c r="C39" s="157"/>
      <c r="D39" s="157"/>
      <c r="E39" s="156"/>
    </row>
    <row r="40" spans="1:14" ht="17.850000000000001" customHeight="1">
      <c r="A40" s="266"/>
      <c r="B40" s="266"/>
      <c r="C40" s="266"/>
      <c r="D40" s="267"/>
      <c r="E40" s="267"/>
    </row>
  </sheetData>
  <mergeCells count="10">
    <mergeCell ref="A40:E40"/>
    <mergeCell ref="D2:I2"/>
    <mergeCell ref="A23:D23"/>
    <mergeCell ref="F23:I23"/>
    <mergeCell ref="K23:N23"/>
    <mergeCell ref="A25:D25"/>
    <mergeCell ref="F25:I25"/>
    <mergeCell ref="K25:N25"/>
    <mergeCell ref="F34:I34"/>
    <mergeCell ref="A32:B32"/>
  </mergeCells>
  <pageMargins left="0.7" right="0.7" top="0.75" bottom="0.75" header="0.3" footer="0.3"/>
  <pageSetup scale="78" orientation="landscape" r:id="rId1"/>
  <headerFooter>
    <oddFooter>&amp;L&amp;D&amp;C&amp;A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1:P45"/>
  <sheetViews>
    <sheetView tabSelected="1" view="pageLayout" topLeftCell="A8" zoomScaleNormal="100" workbookViewId="0">
      <selection activeCell="E28" sqref="E28"/>
    </sheetView>
  </sheetViews>
  <sheetFormatPr defaultColWidth="9.109375" defaultRowHeight="13.2"/>
  <cols>
    <col min="1" max="1" width="3.88671875" style="17" customWidth="1"/>
    <col min="2" max="2" width="9.109375" style="17"/>
    <col min="3" max="3" width="15.88671875" style="17" customWidth="1"/>
    <col min="4" max="4" width="13" style="17" customWidth="1"/>
    <col min="5" max="5" width="15.88671875" style="17" customWidth="1"/>
    <col min="6" max="11" width="9.109375" style="17"/>
    <col min="12" max="12" width="14.33203125" style="17" customWidth="1"/>
    <col min="13" max="13" width="11.88671875" style="17" customWidth="1"/>
    <col min="14" max="14" width="15.6640625" style="17" customWidth="1"/>
    <col min="15" max="16384" width="9.109375" style="17"/>
  </cols>
  <sheetData>
    <row r="1" spans="2:8" ht="24.6">
      <c r="C1" s="153"/>
      <c r="D1" s="153"/>
      <c r="E1" s="153"/>
      <c r="H1" s="238"/>
    </row>
    <row r="2" spans="2:8" ht="15.6">
      <c r="C2" s="153"/>
      <c r="D2" s="153"/>
      <c r="E2" s="153"/>
    </row>
    <row r="3" spans="2:8" ht="17.399999999999999">
      <c r="B3" s="154"/>
      <c r="C3" s="153"/>
      <c r="D3" s="153"/>
      <c r="E3" s="153"/>
    </row>
    <row r="4" spans="2:8" ht="17.399999999999999">
      <c r="B4" s="157" t="s">
        <v>102</v>
      </c>
      <c r="C4" s="157"/>
      <c r="D4" s="25"/>
      <c r="E4" s="25"/>
    </row>
    <row r="5" spans="2:8" ht="17.399999999999999">
      <c r="B5" s="12" t="s">
        <v>100</v>
      </c>
      <c r="C5" s="157"/>
      <c r="D5" s="25"/>
      <c r="E5" s="25"/>
    </row>
    <row r="6" spans="2:8" ht="17.399999999999999">
      <c r="B6" s="22" t="s">
        <v>101</v>
      </c>
      <c r="C6" s="22"/>
      <c r="D6" s="25"/>
      <c r="E6" s="25"/>
    </row>
    <row r="7" spans="2:8" ht="17.399999999999999">
      <c r="C7" s="157" t="str">
        <f>'UG Fees'!A4</f>
        <v xml:space="preserve"> J-Term 2023-2024</v>
      </c>
      <c r="D7" s="155"/>
      <c r="E7" s="155"/>
    </row>
    <row r="8" spans="2:8" ht="16.2" thickBot="1">
      <c r="B8" s="155"/>
      <c r="C8" s="155"/>
      <c r="D8" s="155"/>
      <c r="E8" s="155"/>
    </row>
    <row r="9" spans="2:8" ht="50.4" customHeight="1" thickBot="1">
      <c r="B9" s="44" t="s">
        <v>0</v>
      </c>
      <c r="C9" s="69" t="s">
        <v>105</v>
      </c>
      <c r="D9" s="45" t="s">
        <v>113</v>
      </c>
      <c r="E9" s="124" t="s">
        <v>23</v>
      </c>
      <c r="G9" s="31" t="s">
        <v>63</v>
      </c>
    </row>
    <row r="10" spans="2:8" ht="16.2" thickBot="1">
      <c r="B10" s="49">
        <v>1</v>
      </c>
      <c r="C10" s="251">
        <v>505</v>
      </c>
      <c r="D10" s="103"/>
      <c r="E10" s="131">
        <f t="shared" ref="E10:E13" si="0">SUM(C10:D10)</f>
        <v>505</v>
      </c>
    </row>
    <row r="11" spans="2:8" ht="16.2" thickBot="1">
      <c r="B11" s="39">
        <f t="shared" ref="B11:B13" si="1">B10+1</f>
        <v>2</v>
      </c>
      <c r="C11" s="9">
        <f>$C$10*B11</f>
        <v>1010</v>
      </c>
      <c r="D11" s="103"/>
      <c r="E11" s="126">
        <f t="shared" si="0"/>
        <v>1010</v>
      </c>
    </row>
    <row r="12" spans="2:8" ht="16.2" thickBot="1">
      <c r="B12" s="39">
        <f t="shared" si="1"/>
        <v>3</v>
      </c>
      <c r="C12" s="9">
        <f t="shared" ref="C12:C13" si="2">$C$10*B12</f>
        <v>1515</v>
      </c>
      <c r="D12" s="103"/>
      <c r="E12" s="126">
        <f t="shared" si="0"/>
        <v>1515</v>
      </c>
    </row>
    <row r="13" spans="2:8" ht="15.6">
      <c r="B13" s="39">
        <f t="shared" si="1"/>
        <v>4</v>
      </c>
      <c r="C13" s="9">
        <f t="shared" si="2"/>
        <v>2020</v>
      </c>
      <c r="D13" s="103"/>
      <c r="E13" s="126">
        <f t="shared" si="0"/>
        <v>2020</v>
      </c>
    </row>
    <row r="14" spans="2:8" ht="15.6">
      <c r="B14" s="71" t="s">
        <v>55</v>
      </c>
      <c r="C14" s="73"/>
      <c r="D14" s="42"/>
      <c r="E14" s="31"/>
    </row>
    <row r="15" spans="2:8" ht="15">
      <c r="B15" s="8"/>
      <c r="C15" s="10"/>
      <c r="D15" s="6"/>
    </row>
    <row r="16" spans="2:8" ht="15.75" customHeight="1">
      <c r="B16" s="12"/>
      <c r="C16" s="25"/>
      <c r="D16" s="25"/>
      <c r="E16" s="25"/>
    </row>
    <row r="17" spans="2:16" ht="18.600000000000001" customHeight="1">
      <c r="B17" s="12" t="s">
        <v>127</v>
      </c>
      <c r="C17" s="12"/>
      <c r="D17" s="12"/>
      <c r="E17" s="12"/>
      <c r="J17" s="81"/>
      <c r="K17" s="12" t="s">
        <v>171</v>
      </c>
      <c r="L17" s="12"/>
      <c r="M17" s="12"/>
      <c r="N17" s="12"/>
    </row>
    <row r="18" spans="2:16" ht="17.399999999999999">
      <c r="C18" s="152" t="str">
        <f>'UG Fees'!A4</f>
        <v xml:space="preserve"> J-Term 2023-2024</v>
      </c>
      <c r="D18" s="155"/>
      <c r="E18" s="155"/>
      <c r="J18" s="81"/>
      <c r="L18" s="152" t="str">
        <f>+'UG Fees'!A4</f>
        <v xml:space="preserve"> J-Term 2023-2024</v>
      </c>
      <c r="M18" s="155"/>
      <c r="N18" s="155"/>
    </row>
    <row r="19" spans="2:16" ht="16.2" thickBot="1">
      <c r="B19" s="155"/>
      <c r="C19" s="155"/>
      <c r="D19" s="155"/>
      <c r="E19" s="155"/>
      <c r="K19" s="155"/>
      <c r="L19" s="155"/>
      <c r="M19" s="155"/>
      <c r="N19" s="155"/>
    </row>
    <row r="20" spans="2:16" ht="32.4" thickTop="1" thickBot="1">
      <c r="B20" s="44" t="s">
        <v>0</v>
      </c>
      <c r="C20" s="69" t="s">
        <v>104</v>
      </c>
      <c r="D20" s="45" t="s">
        <v>113</v>
      </c>
      <c r="E20" s="124" t="s">
        <v>23</v>
      </c>
      <c r="G20" s="31" t="s">
        <v>64</v>
      </c>
      <c r="K20" s="242" t="s">
        <v>0</v>
      </c>
      <c r="L20" s="242" t="s">
        <v>104</v>
      </c>
      <c r="M20" s="242" t="s">
        <v>113</v>
      </c>
      <c r="N20" s="243" t="s">
        <v>23</v>
      </c>
      <c r="P20" s="31"/>
    </row>
    <row r="21" spans="2:16" ht="16.8" thickTop="1" thickBot="1">
      <c r="B21" s="49">
        <v>1</v>
      </c>
      <c r="C21" s="122">
        <v>756</v>
      </c>
      <c r="D21" s="103"/>
      <c r="E21" s="131">
        <f t="shared" ref="E21:E24" si="3">SUM(C21:D21)</f>
        <v>756</v>
      </c>
      <c r="G21" s="31"/>
      <c r="K21" s="244">
        <v>1</v>
      </c>
      <c r="L21" s="247">
        <v>756</v>
      </c>
      <c r="M21" s="245"/>
      <c r="N21" s="246">
        <f t="shared" ref="N21:N24" si="4">SUM(L21:M21)</f>
        <v>756</v>
      </c>
      <c r="P21" s="31"/>
    </row>
    <row r="22" spans="2:16" ht="16.8" thickTop="1" thickBot="1">
      <c r="B22" s="39">
        <f t="shared" ref="B22:B24" si="5">B21+1</f>
        <v>2</v>
      </c>
      <c r="C22" s="9">
        <f>$C$21*B22</f>
        <v>1512</v>
      </c>
      <c r="D22" s="103"/>
      <c r="E22" s="126">
        <f t="shared" si="3"/>
        <v>1512</v>
      </c>
      <c r="K22" s="244">
        <f t="shared" ref="K22:K24" si="6">K21+1</f>
        <v>2</v>
      </c>
      <c r="L22" s="245">
        <f>$C$21*K22</f>
        <v>1512</v>
      </c>
      <c r="M22" s="245"/>
      <c r="N22" s="246">
        <f t="shared" si="4"/>
        <v>1512</v>
      </c>
    </row>
    <row r="23" spans="2:16" ht="16.8" thickTop="1" thickBot="1">
      <c r="B23" s="39">
        <f t="shared" si="5"/>
        <v>3</v>
      </c>
      <c r="C23" s="9">
        <f t="shared" ref="C23:C24" si="7">$C$21*B23</f>
        <v>2268</v>
      </c>
      <c r="D23" s="103"/>
      <c r="E23" s="126">
        <f t="shared" si="3"/>
        <v>2268</v>
      </c>
      <c r="K23" s="244">
        <f t="shared" si="6"/>
        <v>3</v>
      </c>
      <c r="L23" s="245">
        <f t="shared" ref="L23:L24" si="8">$C$21*K23</f>
        <v>2268</v>
      </c>
      <c r="M23" s="245"/>
      <c r="N23" s="246">
        <f t="shared" si="4"/>
        <v>2268</v>
      </c>
    </row>
    <row r="24" spans="2:16" ht="16.8" thickTop="1" thickBot="1">
      <c r="B24" s="39">
        <f t="shared" si="5"/>
        <v>4</v>
      </c>
      <c r="C24" s="9">
        <f t="shared" si="7"/>
        <v>3024</v>
      </c>
      <c r="D24" s="103"/>
      <c r="E24" s="126">
        <f t="shared" si="3"/>
        <v>3024</v>
      </c>
      <c r="K24" s="244">
        <f t="shared" si="6"/>
        <v>4</v>
      </c>
      <c r="L24" s="245">
        <f t="shared" si="8"/>
        <v>3024</v>
      </c>
      <c r="M24" s="245"/>
      <c r="N24" s="246">
        <f t="shared" si="4"/>
        <v>3024</v>
      </c>
    </row>
    <row r="25" spans="2:16" ht="16.2" thickTop="1">
      <c r="B25" s="71" t="s">
        <v>55</v>
      </c>
      <c r="C25" s="73"/>
      <c r="D25" s="42"/>
      <c r="E25" s="22"/>
      <c r="K25" s="220" t="s">
        <v>55</v>
      </c>
      <c r="L25" s="219"/>
      <c r="M25" s="42"/>
      <c r="N25" s="22"/>
    </row>
    <row r="26" spans="2:16">
      <c r="J26" s="81"/>
      <c r="K26" s="218"/>
    </row>
    <row r="27" spans="2:16" ht="17.399999999999999">
      <c r="B27" s="12" t="s">
        <v>185</v>
      </c>
      <c r="C27" s="257"/>
      <c r="D27" s="257"/>
      <c r="E27" s="257"/>
      <c r="J27" s="81"/>
      <c r="K27" s="12" t="s">
        <v>106</v>
      </c>
    </row>
    <row r="28" spans="2:16" ht="17.399999999999999">
      <c r="B28" s="152"/>
      <c r="C28" s="152" t="str">
        <f>'UG Fees'!A4</f>
        <v xml:space="preserve"> J-Term 2023-2024</v>
      </c>
      <c r="D28" s="155"/>
      <c r="E28" s="155"/>
      <c r="L28" s="12" t="str">
        <f>+'UG Fees'!A4</f>
        <v xml:space="preserve"> J-Term 2023-2024</v>
      </c>
    </row>
    <row r="29" spans="2:16" ht="16.2" thickBot="1">
      <c r="B29" s="155"/>
      <c r="C29" s="155"/>
      <c r="D29" s="155"/>
      <c r="E29" s="155"/>
    </row>
    <row r="30" spans="2:16" ht="32.4" thickTop="1" thickBot="1">
      <c r="B30" s="225" t="s">
        <v>0</v>
      </c>
      <c r="C30" s="226" t="s">
        <v>104</v>
      </c>
      <c r="D30" s="226" t="s">
        <v>91</v>
      </c>
      <c r="E30" s="227" t="s">
        <v>23</v>
      </c>
      <c r="G30" s="31" t="s">
        <v>107</v>
      </c>
      <c r="H30" s="31"/>
      <c r="K30" s="221" t="s">
        <v>0</v>
      </c>
      <c r="L30" s="222" t="s">
        <v>104</v>
      </c>
      <c r="M30" s="222" t="s">
        <v>91</v>
      </c>
      <c r="N30" s="124" t="s">
        <v>23</v>
      </c>
      <c r="P30" s="31" t="s">
        <v>66</v>
      </c>
    </row>
    <row r="31" spans="2:16" ht="16.8" thickTop="1" thickBot="1">
      <c r="B31" s="228">
        <v>1</v>
      </c>
      <c r="C31" s="249">
        <v>500</v>
      </c>
      <c r="D31" s="229">
        <f>+'Grad Fees'!G7</f>
        <v>71.63</v>
      </c>
      <c r="E31" s="230">
        <f t="shared" ref="E31:E34" si="9">SUM(C31:D31)</f>
        <v>571.63</v>
      </c>
      <c r="K31" s="223">
        <v>1</v>
      </c>
      <c r="L31" s="250">
        <v>525</v>
      </c>
      <c r="M31" s="224">
        <f>+'Grad Fees'!G7</f>
        <v>71.63</v>
      </c>
      <c r="N31" s="231">
        <f>+L31+M31</f>
        <v>596.63</v>
      </c>
    </row>
    <row r="32" spans="2:16" ht="16.8" thickTop="1" thickBot="1">
      <c r="B32" s="228">
        <f t="shared" ref="B32:B34" si="10">B31+1</f>
        <v>2</v>
      </c>
      <c r="C32" s="229">
        <f>$C$31*B32</f>
        <v>1000</v>
      </c>
      <c r="D32" s="229">
        <f>+'Grad Fees'!G8</f>
        <v>113.97</v>
      </c>
      <c r="E32" s="230">
        <f t="shared" si="9"/>
        <v>1113.97</v>
      </c>
      <c r="K32" s="223">
        <v>2</v>
      </c>
      <c r="L32" s="224">
        <f>+$L$31*K32</f>
        <v>1050</v>
      </c>
      <c r="M32" s="224">
        <f>+'Grad Fees'!G8</f>
        <v>113.97</v>
      </c>
      <c r="N32" s="231">
        <f t="shared" ref="N32:N34" si="11">+L32+M32</f>
        <v>1163.97</v>
      </c>
    </row>
    <row r="33" spans="2:14" ht="16.8" thickTop="1" thickBot="1">
      <c r="B33" s="228">
        <f t="shared" si="10"/>
        <v>3</v>
      </c>
      <c r="C33" s="229">
        <f t="shared" ref="C33:C34" si="12">$C$31*B33</f>
        <v>1500</v>
      </c>
      <c r="D33" s="229">
        <f>+'Grad Fees'!G9</f>
        <v>156.31</v>
      </c>
      <c r="E33" s="230">
        <f t="shared" si="9"/>
        <v>1656.31</v>
      </c>
      <c r="K33" s="223">
        <v>3</v>
      </c>
      <c r="L33" s="224">
        <f t="shared" ref="L33:L34" si="13">+$L$31*K33</f>
        <v>1575</v>
      </c>
      <c r="M33" s="224">
        <f>+'Grad Fees'!G9</f>
        <v>156.31</v>
      </c>
      <c r="N33" s="231">
        <f t="shared" si="11"/>
        <v>1731.31</v>
      </c>
    </row>
    <row r="34" spans="2:14" ht="16.8" thickTop="1" thickBot="1">
      <c r="B34" s="228">
        <f t="shared" si="10"/>
        <v>4</v>
      </c>
      <c r="C34" s="229">
        <f t="shared" si="12"/>
        <v>2000</v>
      </c>
      <c r="D34" s="229">
        <f>+'Grad Fees'!G10</f>
        <v>198.59</v>
      </c>
      <c r="E34" s="230">
        <f t="shared" si="9"/>
        <v>2198.59</v>
      </c>
      <c r="K34" s="223">
        <v>4</v>
      </c>
      <c r="L34" s="224">
        <f t="shared" si="13"/>
        <v>2100</v>
      </c>
      <c r="M34" s="224">
        <f>+'Grad Fees'!G10</f>
        <v>198.59</v>
      </c>
      <c r="N34" s="231">
        <f t="shared" si="11"/>
        <v>2298.59</v>
      </c>
    </row>
    <row r="35" spans="2:14" ht="16.2" thickTop="1">
      <c r="B35" s="71" t="s">
        <v>55</v>
      </c>
      <c r="C35" s="72"/>
      <c r="D35" s="6"/>
      <c r="K35" s="233" t="s">
        <v>55</v>
      </c>
      <c r="L35" s="232"/>
      <c r="M35" s="36"/>
    </row>
    <row r="36" spans="2:14" ht="15">
      <c r="B36" s="8"/>
      <c r="C36" s="10"/>
      <c r="D36" s="6"/>
    </row>
    <row r="37" spans="2:14">
      <c r="B37" s="31" t="s">
        <v>67</v>
      </c>
      <c r="C37"/>
      <c r="D37"/>
      <c r="E37"/>
      <c r="F37"/>
      <c r="G37" s="31"/>
      <c r="H37" s="81"/>
      <c r="I37" s="81"/>
      <c r="J37" s="81"/>
      <c r="K37" s="81"/>
      <c r="L37" s="81"/>
    </row>
    <row r="38" spans="2:14">
      <c r="B38"/>
      <c r="C38" t="s">
        <v>68</v>
      </c>
      <c r="D38"/>
      <c r="E38"/>
      <c r="F38"/>
      <c r="G38" s="31"/>
      <c r="H38" s="81"/>
      <c r="I38" s="81"/>
      <c r="J38" s="81"/>
      <c r="K38" s="81"/>
      <c r="L38" s="81"/>
    </row>
    <row r="39" spans="2:14">
      <c r="B39"/>
      <c r="C39" t="s">
        <v>69</v>
      </c>
      <c r="D39"/>
      <c r="E39"/>
      <c r="F39"/>
      <c r="G39" s="31"/>
      <c r="H39" s="81"/>
      <c r="I39" s="81"/>
      <c r="J39" s="81"/>
      <c r="K39" s="81"/>
      <c r="L39" s="81"/>
    </row>
    <row r="40" spans="2:14">
      <c r="B40"/>
      <c r="C40"/>
      <c r="D40"/>
      <c r="E40"/>
      <c r="F40"/>
      <c r="G40" s="31"/>
      <c r="H40" s="81"/>
      <c r="I40" s="81"/>
      <c r="J40" s="81"/>
      <c r="K40" s="81"/>
      <c r="L40" s="81"/>
    </row>
    <row r="41" spans="2:14">
      <c r="B41" s="31"/>
      <c r="C41"/>
      <c r="D41"/>
      <c r="E41"/>
      <c r="F41"/>
      <c r="G41" s="31"/>
      <c r="H41" s="81"/>
      <c r="I41" s="81"/>
      <c r="J41" s="81"/>
      <c r="K41" s="81"/>
      <c r="L41" s="81"/>
    </row>
    <row r="42" spans="2:14">
      <c r="B42"/>
      <c r="C42" s="81"/>
      <c r="D42"/>
      <c r="E42"/>
      <c r="F42"/>
      <c r="G42" s="31"/>
      <c r="H42" s="81"/>
      <c r="I42" s="81"/>
      <c r="J42" s="81"/>
      <c r="K42" s="81"/>
      <c r="L42" s="81"/>
    </row>
    <row r="43" spans="2:14">
      <c r="B43"/>
      <c r="C43" s="81"/>
      <c r="D43"/>
      <c r="E43"/>
      <c r="F43"/>
      <c r="G43" s="31"/>
      <c r="H43" s="81"/>
      <c r="I43" s="81"/>
      <c r="J43" s="81"/>
      <c r="K43" s="81"/>
      <c r="L43" s="81"/>
    </row>
    <row r="44" spans="2:14">
      <c r="B44"/>
      <c r="C44"/>
      <c r="D44"/>
      <c r="E44"/>
      <c r="F44"/>
      <c r="G44" s="31"/>
      <c r="H44" s="81"/>
      <c r="I44" s="81"/>
      <c r="J44" s="81"/>
      <c r="K44" s="81"/>
      <c r="L44" s="81"/>
    </row>
    <row r="45" spans="2:14">
      <c r="B45"/>
      <c r="C45" s="81"/>
      <c r="D45"/>
      <c r="E45"/>
      <c r="F45"/>
      <c r="G45" s="31"/>
      <c r="H45" s="81"/>
      <c r="I45" s="81"/>
      <c r="J45" s="81"/>
      <c r="K45" s="81"/>
      <c r="L45" s="81"/>
    </row>
  </sheetData>
  <phoneticPr fontId="0" type="noConversion"/>
  <printOptions horizontalCentered="1"/>
  <pageMargins left="0.25" right="0.25" top="0.75" bottom="0.75" header="0.3" footer="0.3"/>
  <pageSetup scale="62" orientation="landscape" r:id="rId1"/>
  <headerFooter alignWithMargins="0">
    <oddFooter>&amp;L&amp;D&amp;C&amp;A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B1:M38"/>
  <sheetViews>
    <sheetView topLeftCell="A22" workbookViewId="0">
      <selection activeCell="D44" sqref="D44"/>
    </sheetView>
  </sheetViews>
  <sheetFormatPr defaultColWidth="9.109375" defaultRowHeight="13.2"/>
  <cols>
    <col min="1" max="2" width="9.109375" style="17"/>
    <col min="3" max="3" width="13.88671875" style="17" customWidth="1"/>
    <col min="4" max="4" width="12.88671875" style="17" customWidth="1"/>
    <col min="5" max="5" width="21.44140625" style="17" customWidth="1"/>
    <col min="6" max="6" width="8.44140625" style="17" customWidth="1"/>
    <col min="7" max="7" width="13.109375" style="17" customWidth="1"/>
    <col min="8" max="9" width="9.109375" style="17"/>
    <col min="10" max="10" width="13.88671875" style="17" customWidth="1"/>
    <col min="11" max="11" width="10.44140625" style="17" customWidth="1"/>
    <col min="12" max="12" width="25.109375" style="17" customWidth="1"/>
    <col min="13" max="16384" width="9.109375" style="17"/>
  </cols>
  <sheetData>
    <row r="1" spans="2:12" ht="15.6">
      <c r="C1" s="15"/>
      <c r="D1" s="15"/>
      <c r="E1" s="15"/>
      <c r="J1" s="15"/>
      <c r="K1" s="15"/>
      <c r="L1" s="15"/>
    </row>
    <row r="2" spans="2:12" ht="15.6">
      <c r="C2" s="15"/>
      <c r="D2" s="15"/>
      <c r="E2" s="26" t="s">
        <v>110</v>
      </c>
      <c r="J2" s="15"/>
      <c r="K2" s="15"/>
      <c r="L2" s="15"/>
    </row>
    <row r="3" spans="2:12" ht="17.399999999999999">
      <c r="B3" s="23"/>
      <c r="C3" s="15"/>
      <c r="D3" s="15"/>
      <c r="E3" s="15"/>
      <c r="I3" s="23"/>
      <c r="J3" s="15"/>
      <c r="K3" s="15"/>
      <c r="L3" s="15"/>
    </row>
    <row r="4" spans="2:12" ht="53.4" customHeight="1">
      <c r="B4" s="269" t="s">
        <v>134</v>
      </c>
      <c r="C4" s="269"/>
      <c r="D4" s="269"/>
      <c r="E4" s="269"/>
      <c r="I4" s="269" t="s">
        <v>121</v>
      </c>
      <c r="J4" s="269"/>
      <c r="K4" s="269"/>
      <c r="L4" s="269"/>
    </row>
    <row r="5" spans="2:12" ht="16.350000000000001" customHeight="1">
      <c r="B5" s="157" t="s">
        <v>95</v>
      </c>
      <c r="C5" s="172"/>
      <c r="D5" s="172"/>
      <c r="E5" s="172"/>
      <c r="I5" s="157" t="s">
        <v>95</v>
      </c>
      <c r="J5" s="172"/>
      <c r="K5" s="172"/>
      <c r="L5" s="172"/>
    </row>
    <row r="6" spans="2:12" ht="16.350000000000001" customHeight="1">
      <c r="B6" s="13" t="str">
        <f>'UG Fees'!A4</f>
        <v xml:space="preserve"> J-Term 2023-2024</v>
      </c>
      <c r="C6" s="16"/>
      <c r="D6" s="16"/>
      <c r="E6" s="16"/>
      <c r="I6" s="13" t="str">
        <f>+'Grad Fees'!A4</f>
        <v xml:space="preserve"> J-Term 2023-2024</v>
      </c>
      <c r="J6" s="16"/>
      <c r="K6" s="16"/>
      <c r="L6" s="16"/>
    </row>
    <row r="7" spans="2:12" ht="16.2" thickBot="1">
      <c r="B7" s="16"/>
      <c r="C7" s="16"/>
      <c r="D7" s="16"/>
      <c r="E7" s="16"/>
      <c r="I7" s="16"/>
      <c r="J7" s="16"/>
      <c r="K7" s="16"/>
      <c r="L7" s="16"/>
    </row>
    <row r="8" spans="2:12" ht="31.2" thickBot="1">
      <c r="B8" s="44" t="s">
        <v>0</v>
      </c>
      <c r="C8" s="45" t="s">
        <v>18</v>
      </c>
      <c r="D8" s="45" t="s">
        <v>72</v>
      </c>
      <c r="E8" s="124" t="s">
        <v>112</v>
      </c>
      <c r="I8" s="44" t="s">
        <v>0</v>
      </c>
      <c r="J8" s="45" t="s">
        <v>18</v>
      </c>
      <c r="K8" s="45" t="s">
        <v>72</v>
      </c>
      <c r="L8" s="124" t="s">
        <v>112</v>
      </c>
    </row>
    <row r="9" spans="2:12" ht="15.6">
      <c r="B9" s="70">
        <v>1</v>
      </c>
      <c r="C9" s="248">
        <v>450</v>
      </c>
      <c r="D9" s="18"/>
      <c r="E9" s="125">
        <f t="shared" ref="E9:E12" si="0">SUM(C9:D9)</f>
        <v>450</v>
      </c>
      <c r="I9" s="70">
        <v>1</v>
      </c>
      <c r="J9" s="248">
        <v>750</v>
      </c>
      <c r="K9" s="18"/>
      <c r="L9" s="125">
        <f t="shared" ref="L9:L12" si="1">SUM(J9:K9)</f>
        <v>750</v>
      </c>
    </row>
    <row r="10" spans="2:12" ht="15.6">
      <c r="B10" s="39">
        <f t="shared" ref="B10:B12" si="2">B9+1</f>
        <v>2</v>
      </c>
      <c r="C10" s="9">
        <f>$C$9*B10</f>
        <v>900</v>
      </c>
      <c r="D10" s="9"/>
      <c r="E10" s="126">
        <f t="shared" si="0"/>
        <v>900</v>
      </c>
      <c r="I10" s="39">
        <f t="shared" ref="I10:I12" si="3">I9+1</f>
        <v>2</v>
      </c>
      <c r="J10" s="9">
        <f>$J$9*I10</f>
        <v>1500</v>
      </c>
      <c r="K10" s="9"/>
      <c r="L10" s="126">
        <f t="shared" si="1"/>
        <v>1500</v>
      </c>
    </row>
    <row r="11" spans="2:12" ht="15.6">
      <c r="B11" s="39">
        <f t="shared" si="2"/>
        <v>3</v>
      </c>
      <c r="C11" s="9">
        <f t="shared" ref="C11:C12" si="4">$C$9*B11</f>
        <v>1350</v>
      </c>
      <c r="D11" s="9"/>
      <c r="E11" s="126">
        <f t="shared" si="0"/>
        <v>1350</v>
      </c>
      <c r="I11" s="39">
        <f t="shared" si="3"/>
        <v>3</v>
      </c>
      <c r="J11" s="9">
        <f t="shared" ref="J11:J12" si="5">$J$9*I11</f>
        <v>2250</v>
      </c>
      <c r="K11" s="9"/>
      <c r="L11" s="126">
        <f t="shared" si="1"/>
        <v>2250</v>
      </c>
    </row>
    <row r="12" spans="2:12" ht="15.6">
      <c r="B12" s="39">
        <f t="shared" si="2"/>
        <v>4</v>
      </c>
      <c r="C12" s="9">
        <f t="shared" si="4"/>
        <v>1800</v>
      </c>
      <c r="D12" s="9"/>
      <c r="E12" s="126">
        <f t="shared" si="0"/>
        <v>1800</v>
      </c>
      <c r="I12" s="39">
        <f t="shared" si="3"/>
        <v>4</v>
      </c>
      <c r="J12" s="9">
        <f t="shared" si="5"/>
        <v>3000</v>
      </c>
      <c r="K12" s="9"/>
      <c r="L12" s="126">
        <f t="shared" si="1"/>
        <v>3000</v>
      </c>
    </row>
    <row r="13" spans="2:12" ht="15.6">
      <c r="B13" s="71" t="s">
        <v>55</v>
      </c>
      <c r="C13" s="80"/>
      <c r="D13" s="42"/>
      <c r="I13" s="71" t="s">
        <v>55</v>
      </c>
      <c r="J13" s="80"/>
      <c r="K13" s="42"/>
    </row>
    <row r="14" spans="2:12" ht="15.6">
      <c r="B14" s="184"/>
      <c r="C14" s="10"/>
      <c r="D14" s="6"/>
      <c r="I14" s="78" t="s">
        <v>129</v>
      </c>
      <c r="J14" s="79"/>
      <c r="K14" s="72"/>
      <c r="L14" s="73"/>
    </row>
    <row r="15" spans="2:12" ht="15.6">
      <c r="B15" s="184"/>
      <c r="C15" s="10"/>
      <c r="D15" s="6"/>
      <c r="I15" s="78" t="s">
        <v>128</v>
      </c>
      <c r="J15" s="79"/>
      <c r="K15" s="72"/>
      <c r="L15" s="73"/>
    </row>
    <row r="16" spans="2:12" ht="15">
      <c r="B16" s="8"/>
      <c r="C16" s="10"/>
      <c r="D16" s="6"/>
      <c r="I16" s="8"/>
      <c r="J16" s="10"/>
      <c r="K16" s="6"/>
    </row>
    <row r="17" spans="2:13" ht="17.100000000000001" customHeight="1">
      <c r="B17" s="270" t="s">
        <v>75</v>
      </c>
      <c r="C17" s="270"/>
      <c r="D17" s="270"/>
      <c r="E17" s="270"/>
      <c r="I17" s="269" t="s">
        <v>109</v>
      </c>
      <c r="J17" s="269"/>
      <c r="K17" s="269"/>
      <c r="L17" s="269"/>
    </row>
    <row r="18" spans="2:13" ht="17.100000000000001" customHeight="1">
      <c r="B18" s="157" t="s">
        <v>95</v>
      </c>
      <c r="C18" s="172"/>
      <c r="D18" s="172"/>
      <c r="E18" s="172"/>
      <c r="I18" s="157" t="s">
        <v>95</v>
      </c>
      <c r="J18" s="172"/>
      <c r="K18" s="172"/>
      <c r="L18" s="172"/>
    </row>
    <row r="19" spans="2:13" ht="15.6" customHeight="1">
      <c r="B19" s="13" t="str">
        <f>'UG Fees'!$A$4</f>
        <v xml:space="preserve"> J-Term 2023-2024</v>
      </c>
      <c r="C19" s="16"/>
      <c r="D19" s="16"/>
      <c r="E19" s="16"/>
      <c r="I19" s="13" t="str">
        <f>'UG Fees'!$A$4</f>
        <v xml:space="preserve"> J-Term 2023-2024</v>
      </c>
      <c r="J19" s="16"/>
      <c r="K19" s="16"/>
      <c r="L19" s="16"/>
    </row>
    <row r="20" spans="2:13" ht="16.2" thickBot="1">
      <c r="B20" s="16"/>
      <c r="C20" s="16"/>
      <c r="D20" s="16"/>
      <c r="E20" s="16"/>
      <c r="I20" s="16"/>
      <c r="J20" s="16"/>
      <c r="K20" s="16"/>
      <c r="L20" s="16"/>
    </row>
    <row r="21" spans="2:13" ht="31.2" thickBot="1">
      <c r="B21" s="44" t="s">
        <v>0</v>
      </c>
      <c r="C21" s="45" t="s">
        <v>18</v>
      </c>
      <c r="D21" s="45" t="s">
        <v>72</v>
      </c>
      <c r="E21" s="124" t="s">
        <v>112</v>
      </c>
      <c r="I21" s="44" t="s">
        <v>0</v>
      </c>
      <c r="J21" s="45" t="s">
        <v>18</v>
      </c>
      <c r="K21" s="45" t="s">
        <v>72</v>
      </c>
      <c r="L21" s="124" t="s">
        <v>112</v>
      </c>
    </row>
    <row r="22" spans="2:13" ht="15.6">
      <c r="B22" s="70">
        <v>1</v>
      </c>
      <c r="C22" s="248">
        <v>525</v>
      </c>
      <c r="D22" s="18"/>
      <c r="E22" s="125">
        <f t="shared" ref="E22:E25" si="6">SUM(C22:D22)</f>
        <v>525</v>
      </c>
      <c r="I22" s="70">
        <v>1</v>
      </c>
      <c r="J22" s="248">
        <v>320</v>
      </c>
      <c r="K22" s="18"/>
      <c r="L22" s="125">
        <f t="shared" ref="L22:L25" si="7">SUM(J22:K22)</f>
        <v>320</v>
      </c>
    </row>
    <row r="23" spans="2:13" ht="15.6">
      <c r="B23" s="39">
        <f t="shared" ref="B23:B25" si="8">B22+1</f>
        <v>2</v>
      </c>
      <c r="C23" s="9">
        <f>$C$22*B23</f>
        <v>1050</v>
      </c>
      <c r="D23" s="9"/>
      <c r="E23" s="126">
        <f t="shared" si="6"/>
        <v>1050</v>
      </c>
      <c r="I23" s="39">
        <f t="shared" ref="I23:I25" si="9">I22+1</f>
        <v>2</v>
      </c>
      <c r="J23" s="9">
        <f t="shared" ref="J23:J25" si="10">$J$22*I23</f>
        <v>640</v>
      </c>
      <c r="K23" s="9"/>
      <c r="L23" s="126">
        <f t="shared" si="7"/>
        <v>640</v>
      </c>
    </row>
    <row r="24" spans="2:13" ht="15.6">
      <c r="B24" s="39">
        <f t="shared" si="8"/>
        <v>3</v>
      </c>
      <c r="C24" s="9">
        <f t="shared" ref="C24:C25" si="11">$C$22*B24</f>
        <v>1575</v>
      </c>
      <c r="D24" s="9"/>
      <c r="E24" s="126">
        <f t="shared" si="6"/>
        <v>1575</v>
      </c>
      <c r="I24" s="39">
        <f t="shared" si="9"/>
        <v>3</v>
      </c>
      <c r="J24" s="9">
        <f t="shared" si="10"/>
        <v>960</v>
      </c>
      <c r="K24" s="9"/>
      <c r="L24" s="126">
        <f t="shared" si="7"/>
        <v>960</v>
      </c>
    </row>
    <row r="25" spans="2:13" ht="15.6">
      <c r="B25" s="39">
        <f t="shared" si="8"/>
        <v>4</v>
      </c>
      <c r="C25" s="9">
        <f t="shared" si="11"/>
        <v>2100</v>
      </c>
      <c r="D25" s="9"/>
      <c r="E25" s="126">
        <f t="shared" si="6"/>
        <v>2100</v>
      </c>
      <c r="I25" s="39">
        <f t="shared" si="9"/>
        <v>4</v>
      </c>
      <c r="J25" s="9">
        <f t="shared" si="10"/>
        <v>1280</v>
      </c>
      <c r="K25" s="9"/>
      <c r="L25" s="126">
        <f t="shared" si="7"/>
        <v>1280</v>
      </c>
    </row>
    <row r="26" spans="2:13" ht="15.6">
      <c r="B26" s="71" t="s">
        <v>55</v>
      </c>
      <c r="C26" s="80"/>
      <c r="D26" s="42"/>
      <c r="I26" s="71" t="s">
        <v>55</v>
      </c>
      <c r="J26" s="80"/>
      <c r="K26" s="42"/>
    </row>
    <row r="27" spans="2:13" ht="15">
      <c r="B27" s="8"/>
      <c r="C27" s="6"/>
      <c r="D27" s="6"/>
    </row>
    <row r="28" spans="2:13" ht="17.399999999999999">
      <c r="B28" s="270" t="s">
        <v>111</v>
      </c>
      <c r="C28" s="270"/>
      <c r="D28" s="270"/>
      <c r="E28" s="270"/>
      <c r="I28" s="12" t="s">
        <v>135</v>
      </c>
      <c r="M28" s="183" t="s">
        <v>136</v>
      </c>
    </row>
    <row r="29" spans="2:13" ht="17.399999999999999">
      <c r="B29" s="157" t="s">
        <v>95</v>
      </c>
      <c r="C29" s="172"/>
      <c r="D29" s="172"/>
      <c r="E29" s="172"/>
      <c r="I29" s="157" t="s">
        <v>95</v>
      </c>
      <c r="J29" s="172"/>
      <c r="K29" s="172"/>
      <c r="L29" s="172"/>
    </row>
    <row r="30" spans="2:13" ht="17.399999999999999">
      <c r="B30" s="13" t="str">
        <f>'UG Fees'!$A$4</f>
        <v xml:space="preserve"> J-Term 2023-2024</v>
      </c>
      <c r="C30" s="16"/>
      <c r="D30" s="16"/>
      <c r="E30" s="16"/>
      <c r="I30" s="13" t="str">
        <f>+'UG Fees'!A4</f>
        <v xml:space="preserve"> J-Term 2023-2024</v>
      </c>
      <c r="J30" s="16"/>
      <c r="K30" s="16"/>
      <c r="L30" s="16"/>
    </row>
    <row r="31" spans="2:13" ht="16.2" thickBot="1">
      <c r="B31" s="16"/>
      <c r="C31" s="16"/>
      <c r="D31" s="16"/>
      <c r="E31" s="16"/>
      <c r="I31" s="16"/>
      <c r="J31" s="16"/>
      <c r="K31" s="16"/>
      <c r="L31" s="16"/>
    </row>
    <row r="32" spans="2:13" ht="31.2" thickBot="1">
      <c r="B32" s="44" t="s">
        <v>0</v>
      </c>
      <c r="C32" s="45" t="s">
        <v>18</v>
      </c>
      <c r="D32" s="45" t="s">
        <v>72</v>
      </c>
      <c r="E32" s="124" t="s">
        <v>112</v>
      </c>
      <c r="I32" s="44" t="s">
        <v>0</v>
      </c>
      <c r="J32" s="45" t="s">
        <v>18</v>
      </c>
      <c r="K32" s="45" t="s">
        <v>72</v>
      </c>
      <c r="L32" s="124" t="s">
        <v>112</v>
      </c>
    </row>
    <row r="33" spans="2:12" ht="15.6">
      <c r="B33" s="70">
        <v>1</v>
      </c>
      <c r="C33" s="248">
        <v>850</v>
      </c>
      <c r="D33" s="18"/>
      <c r="E33" s="125">
        <f t="shared" ref="E33:E36" si="12">SUM(C33:D33)</f>
        <v>850</v>
      </c>
      <c r="I33" s="70">
        <v>1</v>
      </c>
      <c r="J33" s="248">
        <v>440</v>
      </c>
      <c r="K33" s="18"/>
      <c r="L33" s="125">
        <f t="shared" ref="L33:L36" si="13">SUM(J33:K33)</f>
        <v>440</v>
      </c>
    </row>
    <row r="34" spans="2:12" ht="15.6">
      <c r="B34" s="39">
        <f t="shared" ref="B34:B36" si="14">B33+1</f>
        <v>2</v>
      </c>
      <c r="C34" s="9">
        <f>$C$33*B34</f>
        <v>1700</v>
      </c>
      <c r="D34" s="9"/>
      <c r="E34" s="126">
        <f t="shared" si="12"/>
        <v>1700</v>
      </c>
      <c r="I34" s="39">
        <f t="shared" ref="I34:I36" si="15">I33+1</f>
        <v>2</v>
      </c>
      <c r="J34" s="9">
        <f>$J$33*I34</f>
        <v>880</v>
      </c>
      <c r="K34" s="9"/>
      <c r="L34" s="126">
        <f t="shared" si="13"/>
        <v>880</v>
      </c>
    </row>
    <row r="35" spans="2:12" ht="15.6">
      <c r="B35" s="39">
        <f t="shared" si="14"/>
        <v>3</v>
      </c>
      <c r="C35" s="9">
        <f t="shared" ref="C35:C36" si="16">$C$33*B35</f>
        <v>2550</v>
      </c>
      <c r="D35" s="9"/>
      <c r="E35" s="126">
        <f t="shared" si="12"/>
        <v>2550</v>
      </c>
      <c r="I35" s="39">
        <f t="shared" si="15"/>
        <v>3</v>
      </c>
      <c r="J35" s="9">
        <f t="shared" ref="J35:J36" si="17">$J$33*I35</f>
        <v>1320</v>
      </c>
      <c r="K35" s="9"/>
      <c r="L35" s="126">
        <f t="shared" si="13"/>
        <v>1320</v>
      </c>
    </row>
    <row r="36" spans="2:12" ht="15.6">
      <c r="B36" s="39">
        <f t="shared" si="14"/>
        <v>4</v>
      </c>
      <c r="C36" s="9">
        <f t="shared" si="16"/>
        <v>3400</v>
      </c>
      <c r="D36" s="9"/>
      <c r="E36" s="126">
        <f t="shared" si="12"/>
        <v>3400</v>
      </c>
      <c r="I36" s="39">
        <f t="shared" si="15"/>
        <v>4</v>
      </c>
      <c r="J36" s="9">
        <f t="shared" si="17"/>
        <v>1760</v>
      </c>
      <c r="K36" s="9"/>
      <c r="L36" s="126">
        <f t="shared" si="13"/>
        <v>1760</v>
      </c>
    </row>
    <row r="37" spans="2:12" ht="15.6">
      <c r="B37" s="71" t="s">
        <v>55</v>
      </c>
      <c r="C37" s="80"/>
      <c r="D37" s="42"/>
      <c r="I37" s="71" t="s">
        <v>55</v>
      </c>
      <c r="J37" s="80"/>
      <c r="K37" s="42"/>
    </row>
    <row r="38" spans="2:12" ht="15.6">
      <c r="I38" s="184"/>
      <c r="J38" s="10"/>
      <c r="K38" s="6"/>
    </row>
  </sheetData>
  <mergeCells count="5">
    <mergeCell ref="B4:E4"/>
    <mergeCell ref="B17:E17"/>
    <mergeCell ref="I4:L4"/>
    <mergeCell ref="I17:L17"/>
    <mergeCell ref="B28:E28"/>
  </mergeCells>
  <phoneticPr fontId="0" type="noConversion"/>
  <pageMargins left="0" right="0" top="0" bottom="0" header="0.3" footer="0.3"/>
  <pageSetup scale="65" orientation="landscape" r:id="rId1"/>
  <headerFooter>
    <oddFooter>&amp;L&amp;D&amp;C&amp;A</oddFooter>
  </headerFooter>
  <drawing r:id="rId2"/>
  <legacyDrawingHF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H29"/>
  <sheetViews>
    <sheetView view="pageLayout" zoomScaleNormal="100" workbookViewId="0">
      <selection activeCell="D9" sqref="D9"/>
    </sheetView>
  </sheetViews>
  <sheetFormatPr defaultColWidth="9.109375" defaultRowHeight="13.2"/>
  <cols>
    <col min="1" max="1" width="18.88671875" style="17" bestFit="1" customWidth="1"/>
    <col min="2" max="4" width="14.88671875" style="17" customWidth="1"/>
    <col min="5" max="16384" width="9.109375" style="17"/>
  </cols>
  <sheetData>
    <row r="1" spans="1:6">
      <c r="B1" s="20"/>
      <c r="C1" s="20"/>
      <c r="D1" s="20"/>
    </row>
    <row r="2" spans="1:6">
      <c r="B2" s="20"/>
      <c r="C2" s="20"/>
      <c r="D2" s="20"/>
    </row>
    <row r="3" spans="1:6" ht="24" customHeight="1">
      <c r="B3" s="20"/>
      <c r="C3" s="20"/>
      <c r="D3" s="20"/>
    </row>
    <row r="4" spans="1:6" s="64" customFormat="1" ht="36" customHeight="1">
      <c r="A4" s="62" t="s">
        <v>25</v>
      </c>
      <c r="C4" s="63"/>
      <c r="D4" s="63"/>
    </row>
    <row r="5" spans="1:6" ht="17.399999999999999">
      <c r="A5" s="263" t="s">
        <v>26</v>
      </c>
      <c r="B5" s="263"/>
      <c r="C5" s="263"/>
      <c r="D5" s="263"/>
    </row>
    <row r="6" spans="1:6" ht="17.399999999999999">
      <c r="A6" s="13" t="str">
        <f>+'UG Fees'!A4</f>
        <v xml:space="preserve"> J-Term 2023-2024</v>
      </c>
      <c r="B6" s="20"/>
      <c r="C6" s="20"/>
      <c r="D6" s="20"/>
    </row>
    <row r="8" spans="1:6" ht="15">
      <c r="A8" s="146"/>
      <c r="B8" s="147" t="s">
        <v>13</v>
      </c>
      <c r="C8" s="147" t="s">
        <v>4</v>
      </c>
      <c r="D8" s="147" t="s">
        <v>14</v>
      </c>
    </row>
    <row r="9" spans="1:6" ht="15">
      <c r="A9" s="146" t="s">
        <v>15</v>
      </c>
      <c r="B9" s="148">
        <v>83</v>
      </c>
      <c r="C9" s="148">
        <v>106</v>
      </c>
      <c r="D9" s="148">
        <v>310</v>
      </c>
    </row>
    <row r="10" spans="1:6" ht="15">
      <c r="A10" s="146" t="s">
        <v>16</v>
      </c>
      <c r="B10" s="148">
        <v>137</v>
      </c>
      <c r="C10" s="148">
        <v>204</v>
      </c>
      <c r="D10" s="148">
        <v>504</v>
      </c>
    </row>
    <row r="11" spans="1:6" ht="15">
      <c r="A11" s="146"/>
      <c r="B11" s="149"/>
      <c r="C11" s="149"/>
      <c r="D11" s="149"/>
    </row>
    <row r="12" spans="1:6" ht="15.6">
      <c r="A12" s="150" t="s">
        <v>17</v>
      </c>
      <c r="B12" s="148"/>
      <c r="C12" s="149"/>
      <c r="D12" s="149"/>
    </row>
    <row r="13" spans="1:6" ht="15">
      <c r="A13" s="146" t="s">
        <v>15</v>
      </c>
      <c r="B13" s="151">
        <v>0</v>
      </c>
      <c r="C13" s="148">
        <f>+C9</f>
        <v>106</v>
      </c>
      <c r="D13" s="148">
        <f>D9</f>
        <v>310</v>
      </c>
    </row>
    <row r="14" spans="1:6" ht="15">
      <c r="A14" s="146" t="s">
        <v>16</v>
      </c>
      <c r="B14" s="151">
        <v>0</v>
      </c>
      <c r="C14" s="148">
        <f>+C10</f>
        <v>204</v>
      </c>
      <c r="D14" s="148">
        <f>D10</f>
        <v>504</v>
      </c>
    </row>
    <row r="16" spans="1:6" ht="15">
      <c r="A16" s="22" t="s">
        <v>70</v>
      </c>
      <c r="B16" s="22"/>
      <c r="C16" s="22"/>
      <c r="D16" s="22"/>
      <c r="E16" s="22"/>
      <c r="F16" s="22"/>
    </row>
    <row r="17" spans="1:8" ht="15">
      <c r="A17" s="22" t="s">
        <v>71</v>
      </c>
      <c r="B17" s="60"/>
      <c r="C17" s="22"/>
      <c r="D17" s="61"/>
      <c r="E17" s="61"/>
      <c r="F17" s="61"/>
      <c r="G17" s="27"/>
      <c r="H17" s="27"/>
    </row>
    <row r="18" spans="1:8" ht="15">
      <c r="A18" s="22"/>
      <c r="B18" s="22"/>
      <c r="C18" s="22"/>
      <c r="D18" s="22"/>
      <c r="E18" s="22"/>
      <c r="F18" s="22"/>
    </row>
    <row r="19" spans="1:8" ht="15">
      <c r="A19" s="22" t="s">
        <v>115</v>
      </c>
      <c r="B19" s="22"/>
      <c r="C19" s="22"/>
      <c r="D19" s="22"/>
      <c r="E19" s="22"/>
      <c r="F19" s="22"/>
    </row>
    <row r="20" spans="1:8" ht="15">
      <c r="A20" s="22"/>
      <c r="B20" s="22"/>
      <c r="C20" s="22"/>
      <c r="D20" s="22"/>
      <c r="E20" s="22"/>
      <c r="F20" s="22"/>
    </row>
    <row r="21" spans="1:8" ht="15">
      <c r="A21" s="22" t="s">
        <v>125</v>
      </c>
      <c r="B21" s="22"/>
      <c r="C21" s="22"/>
      <c r="D21" s="22"/>
      <c r="E21" s="22"/>
      <c r="F21" s="22"/>
    </row>
    <row r="22" spans="1:8" ht="15">
      <c r="A22" s="22" t="s">
        <v>27</v>
      </c>
      <c r="B22" s="60"/>
      <c r="C22" s="22"/>
      <c r="D22" s="61"/>
      <c r="E22" s="61"/>
      <c r="F22" s="61"/>
    </row>
    <row r="23" spans="1:8" ht="15">
      <c r="A23" s="22" t="s">
        <v>114</v>
      </c>
      <c r="B23" s="22"/>
      <c r="C23" s="22"/>
      <c r="D23" s="22"/>
      <c r="E23" s="22"/>
      <c r="F23" s="22"/>
    </row>
    <row r="24" spans="1:8" ht="15">
      <c r="A24" s="22" t="s">
        <v>28</v>
      </c>
      <c r="B24" s="22"/>
      <c r="C24" s="22"/>
      <c r="D24" s="22"/>
      <c r="E24" s="22"/>
      <c r="F24" s="22"/>
    </row>
    <row r="25" spans="1:8" ht="15">
      <c r="A25" s="22"/>
      <c r="B25" s="22"/>
      <c r="C25" s="22"/>
      <c r="D25" s="22"/>
      <c r="E25" s="22"/>
      <c r="F25" s="22"/>
    </row>
    <row r="26" spans="1:8" ht="15">
      <c r="A26" s="22" t="s">
        <v>29</v>
      </c>
      <c r="B26" s="22"/>
      <c r="C26" s="22"/>
      <c r="D26" s="22"/>
      <c r="E26" s="22"/>
      <c r="F26" s="22"/>
    </row>
    <row r="27" spans="1:8" ht="15">
      <c r="A27" s="22" t="s">
        <v>30</v>
      </c>
      <c r="B27" s="22"/>
      <c r="C27" s="22"/>
      <c r="D27" s="22"/>
      <c r="E27" s="22"/>
      <c r="F27" s="22"/>
    </row>
    <row r="28" spans="1:8" ht="15">
      <c r="A28" s="22"/>
      <c r="B28" s="22"/>
      <c r="C28" s="22"/>
      <c r="D28" s="22"/>
      <c r="E28" s="22"/>
      <c r="F28" s="22"/>
    </row>
    <row r="29" spans="1:8" ht="15">
      <c r="A29" s="22"/>
      <c r="B29" s="22"/>
      <c r="C29" s="22"/>
      <c r="D29" s="22"/>
      <c r="E29" s="22"/>
      <c r="F29" s="22"/>
    </row>
  </sheetData>
  <mergeCells count="1">
    <mergeCell ref="A5:D5"/>
  </mergeCells>
  <phoneticPr fontId="0" type="noConversion"/>
  <printOptions horizontalCentered="1"/>
  <pageMargins left="0.75" right="0.75" top="1" bottom="1" header="0.5" footer="0.5"/>
  <pageSetup orientation="landscape" r:id="rId1"/>
  <headerFooter alignWithMargins="0">
    <oddFooter>&amp;L&amp;D&amp;C&amp;A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J124"/>
  <sheetViews>
    <sheetView workbookViewId="0">
      <selection activeCell="C5" sqref="C5"/>
    </sheetView>
  </sheetViews>
  <sheetFormatPr defaultRowHeight="13.2"/>
  <cols>
    <col min="1" max="1" width="31.109375" customWidth="1"/>
    <col min="2" max="2" width="22" bestFit="1" customWidth="1"/>
    <col min="3" max="3" width="16.33203125" customWidth="1"/>
    <col min="4" max="4" width="12.44140625" bestFit="1" customWidth="1"/>
    <col min="5" max="5" width="13.44140625" bestFit="1" customWidth="1"/>
    <col min="6" max="6" width="27.109375" bestFit="1" customWidth="1"/>
    <col min="7" max="7" width="10.5546875" bestFit="1" customWidth="1"/>
  </cols>
  <sheetData>
    <row r="1" spans="1:6">
      <c r="A1" s="31" t="s">
        <v>85</v>
      </c>
    </row>
    <row r="2" spans="1:6">
      <c r="A2" s="31"/>
    </row>
    <row r="3" spans="1:6">
      <c r="A3" s="31" t="s">
        <v>137</v>
      </c>
    </row>
    <row r="4" spans="1:6">
      <c r="A4" s="81" t="s">
        <v>138</v>
      </c>
      <c r="B4" t="s">
        <v>139</v>
      </c>
      <c r="C4" t="s">
        <v>140</v>
      </c>
      <c r="D4" s="81" t="s">
        <v>164</v>
      </c>
    </row>
    <row r="5" spans="1:6">
      <c r="A5" s="81" t="s">
        <v>141</v>
      </c>
      <c r="B5" t="s">
        <v>142</v>
      </c>
      <c r="C5" t="s">
        <v>140</v>
      </c>
      <c r="D5" s="81" t="s">
        <v>165</v>
      </c>
    </row>
    <row r="6" spans="1:6">
      <c r="A6" s="81"/>
    </row>
    <row r="7" spans="1:6">
      <c r="A7" s="81"/>
    </row>
    <row r="9" spans="1:6">
      <c r="A9" s="81" t="s">
        <v>59</v>
      </c>
      <c r="B9" s="31" t="s">
        <v>86</v>
      </c>
      <c r="E9" t="s">
        <v>61</v>
      </c>
      <c r="F9" s="81"/>
    </row>
    <row r="10" spans="1:6">
      <c r="A10" s="81" t="s">
        <v>54</v>
      </c>
      <c r="E10" t="s">
        <v>62</v>
      </c>
    </row>
    <row r="11" spans="1:6">
      <c r="A11" t="s">
        <v>76</v>
      </c>
    </row>
    <row r="13" spans="1:6">
      <c r="A13" s="168" t="s">
        <v>87</v>
      </c>
      <c r="B13" s="169" t="s">
        <v>81</v>
      </c>
      <c r="C13" s="169" t="s">
        <v>24</v>
      </c>
      <c r="D13" s="169" t="s">
        <v>53</v>
      </c>
      <c r="E13" s="169" t="s">
        <v>23</v>
      </c>
    </row>
    <row r="14" spans="1:6">
      <c r="A14" s="169">
        <v>1</v>
      </c>
      <c r="B14" s="169">
        <v>294.58</v>
      </c>
      <c r="C14" s="169">
        <v>5.42</v>
      </c>
      <c r="D14" s="169">
        <v>177.39</v>
      </c>
      <c r="E14" s="169">
        <v>477.39</v>
      </c>
    </row>
    <row r="15" spans="1:6">
      <c r="A15" s="169">
        <v>2</v>
      </c>
      <c r="B15" s="169">
        <v>589.16</v>
      </c>
      <c r="C15" s="169">
        <v>10.84</v>
      </c>
      <c r="D15" s="169">
        <v>266.14999999999998</v>
      </c>
      <c r="E15" s="169">
        <v>866.15</v>
      </c>
    </row>
    <row r="16" spans="1:6">
      <c r="A16" s="169">
        <v>3</v>
      </c>
      <c r="B16" s="169">
        <v>883.74</v>
      </c>
      <c r="C16" s="169">
        <v>16.260000000000002</v>
      </c>
      <c r="D16" s="169">
        <v>354.91</v>
      </c>
      <c r="E16" s="169">
        <v>1254.9100000000001</v>
      </c>
    </row>
    <row r="17" spans="1:5">
      <c r="A17" s="169">
        <v>4</v>
      </c>
      <c r="B17" s="169">
        <v>1178.32</v>
      </c>
      <c r="C17" s="169">
        <v>21.68</v>
      </c>
      <c r="D17" s="169">
        <v>443.67</v>
      </c>
      <c r="E17" s="169">
        <v>1643.67</v>
      </c>
    </row>
    <row r="18" spans="1:5">
      <c r="A18" s="169">
        <v>5</v>
      </c>
      <c r="B18" s="169">
        <v>1472.9</v>
      </c>
      <c r="C18" s="169">
        <v>27.1</v>
      </c>
      <c r="D18" s="169">
        <v>532.42999999999995</v>
      </c>
      <c r="E18" s="169">
        <v>2032.43</v>
      </c>
    </row>
    <row r="19" spans="1:5">
      <c r="A19" s="169">
        <v>6</v>
      </c>
      <c r="B19" s="169">
        <v>1767.48</v>
      </c>
      <c r="C19" s="169">
        <v>32.520000000000003</v>
      </c>
      <c r="D19" s="169">
        <v>621.19000000000005</v>
      </c>
      <c r="E19" s="169">
        <v>2421.19</v>
      </c>
    </row>
    <row r="20" spans="1:5">
      <c r="A20" s="169">
        <v>7</v>
      </c>
      <c r="B20" s="169">
        <v>2062.06</v>
      </c>
      <c r="C20" s="169">
        <v>37.94</v>
      </c>
      <c r="D20" s="169">
        <v>709.95</v>
      </c>
      <c r="E20" s="169">
        <v>2809.95</v>
      </c>
    </row>
    <row r="21" spans="1:5">
      <c r="A21" s="169">
        <v>8</v>
      </c>
      <c r="B21" s="169">
        <v>2356.64</v>
      </c>
      <c r="C21" s="169">
        <v>43.36</v>
      </c>
      <c r="D21" s="169">
        <v>798.51</v>
      </c>
      <c r="E21" s="169">
        <v>3198.51</v>
      </c>
    </row>
    <row r="22" spans="1:5">
      <c r="A22" s="169">
        <v>9</v>
      </c>
      <c r="B22" s="169">
        <v>2651.22</v>
      </c>
      <c r="C22" s="169">
        <v>48.78</v>
      </c>
      <c r="D22" s="169">
        <v>798.51</v>
      </c>
      <c r="E22" s="169">
        <v>3498.51</v>
      </c>
    </row>
    <row r="23" spans="1:5">
      <c r="A23" s="169">
        <v>10</v>
      </c>
      <c r="B23" s="169">
        <v>2945.8</v>
      </c>
      <c r="C23" s="169">
        <v>54.2</v>
      </c>
      <c r="D23" s="169">
        <v>798.51</v>
      </c>
      <c r="E23" s="169">
        <v>3798.51</v>
      </c>
    </row>
    <row r="24" spans="1:5">
      <c r="A24" s="169">
        <v>11</v>
      </c>
      <c r="B24" s="169">
        <v>3240.38</v>
      </c>
      <c r="C24" s="169">
        <v>59.62</v>
      </c>
      <c r="D24" s="169">
        <v>798.51</v>
      </c>
      <c r="E24" s="169">
        <v>4098.51</v>
      </c>
    </row>
    <row r="25" spans="1:5">
      <c r="A25" s="169">
        <v>12</v>
      </c>
      <c r="B25" s="169">
        <v>3534.96</v>
      </c>
      <c r="C25" s="169">
        <v>65.040000000000006</v>
      </c>
      <c r="D25" s="169">
        <v>798.51</v>
      </c>
      <c r="E25" s="169">
        <v>4398.51</v>
      </c>
    </row>
    <row r="26" spans="1:5">
      <c r="A26" t="s">
        <v>47</v>
      </c>
    </row>
    <row r="27" spans="1:5">
      <c r="B27">
        <v>300</v>
      </c>
    </row>
    <row r="29" spans="1:5">
      <c r="A29" s="81" t="s">
        <v>59</v>
      </c>
    </row>
    <row r="30" spans="1:5">
      <c r="A30" s="81" t="s">
        <v>89</v>
      </c>
      <c r="B30" s="31" t="s">
        <v>88</v>
      </c>
    </row>
    <row r="32" spans="1:5">
      <c r="A32" s="168" t="s">
        <v>90</v>
      </c>
      <c r="B32" s="169" t="s">
        <v>81</v>
      </c>
      <c r="C32" s="169" t="s">
        <v>24</v>
      </c>
      <c r="D32" s="169" t="s">
        <v>53</v>
      </c>
      <c r="E32" s="169" t="s">
        <v>23</v>
      </c>
    </row>
    <row r="33" spans="1:5">
      <c r="A33" s="169">
        <v>1</v>
      </c>
      <c r="B33" s="169">
        <v>294.58</v>
      </c>
      <c r="C33" s="169">
        <v>5.42</v>
      </c>
      <c r="D33" s="169">
        <v>177.39</v>
      </c>
      <c r="E33" s="169">
        <v>477.39</v>
      </c>
    </row>
    <row r="34" spans="1:5">
      <c r="A34" s="169">
        <v>2</v>
      </c>
      <c r="B34" s="169">
        <v>589.16</v>
      </c>
      <c r="C34" s="169">
        <v>10.84</v>
      </c>
      <c r="D34" s="169">
        <v>266.14999999999998</v>
      </c>
      <c r="E34" s="169">
        <v>866.15</v>
      </c>
    </row>
    <row r="35" spans="1:5">
      <c r="A35" s="169">
        <v>3</v>
      </c>
      <c r="B35" s="169">
        <v>883.74</v>
      </c>
      <c r="C35" s="169">
        <v>16.260000000000002</v>
      </c>
      <c r="D35" s="169">
        <v>354.91</v>
      </c>
      <c r="E35" s="169">
        <v>1254.9100000000001</v>
      </c>
    </row>
    <row r="36" spans="1:5">
      <c r="A36" s="169">
        <v>4</v>
      </c>
      <c r="B36" s="169">
        <v>1178.32</v>
      </c>
      <c r="C36" s="169">
        <v>21.68</v>
      </c>
      <c r="D36" s="169">
        <v>443.67</v>
      </c>
      <c r="E36" s="169">
        <v>1643.67</v>
      </c>
    </row>
    <row r="37" spans="1:5">
      <c r="A37" s="169">
        <v>5</v>
      </c>
      <c r="B37" s="169">
        <v>1472.9</v>
      </c>
      <c r="C37" s="169">
        <v>27.1</v>
      </c>
      <c r="D37" s="169">
        <v>532.42999999999995</v>
      </c>
      <c r="E37" s="169">
        <v>2032.43</v>
      </c>
    </row>
    <row r="38" spans="1:5">
      <c r="A38" s="169">
        <v>6</v>
      </c>
      <c r="B38" s="169">
        <v>1767.48</v>
      </c>
      <c r="C38" s="169">
        <v>32.520000000000003</v>
      </c>
      <c r="D38" s="169">
        <v>621.19000000000005</v>
      </c>
      <c r="E38" s="169">
        <v>2421.19</v>
      </c>
    </row>
    <row r="39" spans="1:5">
      <c r="A39" s="169">
        <v>7</v>
      </c>
      <c r="B39" s="169">
        <v>2062.06</v>
      </c>
      <c r="C39" s="169">
        <v>37.94</v>
      </c>
      <c r="D39" s="169">
        <v>709.95</v>
      </c>
      <c r="E39" s="169">
        <v>2809.95</v>
      </c>
    </row>
    <row r="40" spans="1:5">
      <c r="A40" s="169">
        <v>8</v>
      </c>
      <c r="B40" s="169">
        <v>2356.64</v>
      </c>
      <c r="C40" s="169">
        <v>43.36</v>
      </c>
      <c r="D40" s="169">
        <v>798.51</v>
      </c>
      <c r="E40" s="169">
        <v>3198.51</v>
      </c>
    </row>
    <row r="41" spans="1:5">
      <c r="A41" s="169">
        <v>9</v>
      </c>
      <c r="B41" s="169">
        <v>2651.22</v>
      </c>
      <c r="C41" s="169">
        <v>48.78</v>
      </c>
      <c r="D41" s="169">
        <v>798.51</v>
      </c>
      <c r="E41" s="169">
        <v>3498.51</v>
      </c>
    </row>
    <row r="42" spans="1:5">
      <c r="A42" s="169">
        <v>10</v>
      </c>
      <c r="B42" s="169">
        <v>2945.8</v>
      </c>
      <c r="C42" s="169">
        <v>54.2</v>
      </c>
      <c r="D42" s="169">
        <v>798.51</v>
      </c>
      <c r="E42" s="169">
        <v>3798.51</v>
      </c>
    </row>
    <row r="43" spans="1:5">
      <c r="A43" s="169">
        <v>11</v>
      </c>
      <c r="B43" s="169">
        <v>3240.38</v>
      </c>
      <c r="C43" s="169">
        <v>59.62</v>
      </c>
      <c r="D43" s="169">
        <v>798.51</v>
      </c>
      <c r="E43" s="169">
        <v>4098.51</v>
      </c>
    </row>
    <row r="44" spans="1:5">
      <c r="A44" s="169">
        <v>12</v>
      </c>
      <c r="B44" s="169">
        <v>3534.96</v>
      </c>
      <c r="C44" s="169">
        <v>65.040000000000006</v>
      </c>
      <c r="D44" s="169">
        <v>798.51</v>
      </c>
      <c r="E44" s="169">
        <v>4398.51</v>
      </c>
    </row>
    <row r="45" spans="1:5">
      <c r="A45" t="s">
        <v>47</v>
      </c>
    </row>
    <row r="46" spans="1:5">
      <c r="B46">
        <v>300</v>
      </c>
    </row>
    <row r="49" spans="1:6" ht="17.399999999999999">
      <c r="A49" s="263" t="s">
        <v>39</v>
      </c>
      <c r="B49" s="263"/>
      <c r="C49" s="263"/>
      <c r="D49" s="263"/>
      <c r="E49" s="263"/>
      <c r="F49" s="81" t="s">
        <v>117</v>
      </c>
    </row>
    <row r="50" spans="1:6" ht="17.399999999999999">
      <c r="A50" s="152"/>
      <c r="B50" s="157" t="s">
        <v>94</v>
      </c>
      <c r="C50" s="152"/>
      <c r="D50" s="152"/>
      <c r="E50" s="152"/>
      <c r="F50" s="17"/>
    </row>
    <row r="51" spans="1:6" ht="17.399999999999999">
      <c r="A51" s="137"/>
      <c r="B51" s="16" t="s">
        <v>116</v>
      </c>
      <c r="C51" s="16"/>
      <c r="D51" s="16"/>
      <c r="E51" s="16"/>
      <c r="F51" s="17"/>
    </row>
    <row r="52" spans="1:6" ht="13.8" thickBot="1">
      <c r="A52" s="17"/>
      <c r="B52" s="17"/>
      <c r="C52" s="17"/>
      <c r="D52" s="17"/>
      <c r="E52" s="17"/>
      <c r="F52" s="17"/>
    </row>
    <row r="53" spans="1:6" ht="31.8" thickBot="1">
      <c r="A53" s="44" t="s">
        <v>44</v>
      </c>
      <c r="B53" s="45" t="s">
        <v>18</v>
      </c>
      <c r="C53" s="45" t="s">
        <v>24</v>
      </c>
      <c r="D53" s="45" t="s">
        <v>91</v>
      </c>
      <c r="E53" s="124" t="s">
        <v>23</v>
      </c>
      <c r="F53" s="17"/>
    </row>
    <row r="54" spans="1:6" ht="15.6">
      <c r="A54" s="128">
        <v>1</v>
      </c>
      <c r="B54" s="29">
        <v>324.82</v>
      </c>
      <c r="C54" s="18">
        <v>5.42</v>
      </c>
      <c r="D54" s="18">
        <v>186.28</v>
      </c>
      <c r="E54" s="125">
        <v>516.52</v>
      </c>
      <c r="F54" s="17"/>
    </row>
    <row r="55" spans="1:6" ht="15.6">
      <c r="A55" s="47">
        <f t="shared" ref="A55:A65" si="0">A54+1</f>
        <v>2</v>
      </c>
      <c r="B55" s="9">
        <v>649.64</v>
      </c>
      <c r="C55" s="18">
        <v>10.84</v>
      </c>
      <c r="D55" s="18">
        <v>278.25</v>
      </c>
      <c r="E55" s="125">
        <v>938.73</v>
      </c>
      <c r="F55" s="17"/>
    </row>
    <row r="56" spans="1:6" ht="15.6">
      <c r="A56" s="47">
        <f t="shared" si="0"/>
        <v>3</v>
      </c>
      <c r="B56" s="9">
        <v>974.46</v>
      </c>
      <c r="C56" s="18">
        <v>16.260000000000002</v>
      </c>
      <c r="D56" s="18">
        <v>370.22</v>
      </c>
      <c r="E56" s="125">
        <v>1360.94</v>
      </c>
      <c r="F56" s="17"/>
    </row>
    <row r="57" spans="1:6" ht="15.6">
      <c r="A57" s="47">
        <f t="shared" si="0"/>
        <v>4</v>
      </c>
      <c r="B57" s="9">
        <v>1299.28</v>
      </c>
      <c r="C57" s="18">
        <v>21.68</v>
      </c>
      <c r="D57" s="18">
        <v>462.19</v>
      </c>
      <c r="E57" s="125">
        <v>1783.15</v>
      </c>
      <c r="F57" s="17"/>
    </row>
    <row r="58" spans="1:6" ht="15.6">
      <c r="A58" s="47">
        <f t="shared" si="0"/>
        <v>5</v>
      </c>
      <c r="B58" s="9">
        <v>1624.1</v>
      </c>
      <c r="C58" s="18">
        <v>27.1</v>
      </c>
      <c r="D58" s="18">
        <v>554.16</v>
      </c>
      <c r="E58" s="125">
        <v>2205.36</v>
      </c>
      <c r="F58" s="17"/>
    </row>
    <row r="59" spans="1:6" ht="15.6">
      <c r="A59" s="47">
        <f t="shared" si="0"/>
        <v>6</v>
      </c>
      <c r="B59" s="9">
        <v>1948.92</v>
      </c>
      <c r="C59" s="18">
        <v>32.520000000000003</v>
      </c>
      <c r="D59" s="18">
        <v>646.13</v>
      </c>
      <c r="E59" s="125">
        <v>2627.57</v>
      </c>
      <c r="F59" s="17"/>
    </row>
    <row r="60" spans="1:6" ht="15.6">
      <c r="A60" s="47">
        <f t="shared" si="0"/>
        <v>7</v>
      </c>
      <c r="B60" s="9">
        <v>2273.7399999999998</v>
      </c>
      <c r="C60" s="18">
        <v>37.94</v>
      </c>
      <c r="D60" s="18">
        <v>738.1</v>
      </c>
      <c r="E60" s="125">
        <v>3049.78</v>
      </c>
      <c r="F60" s="17"/>
    </row>
    <row r="61" spans="1:6" ht="15.6">
      <c r="A61" s="47">
        <f t="shared" si="0"/>
        <v>8</v>
      </c>
      <c r="B61" s="9">
        <v>2598.56</v>
      </c>
      <c r="C61" s="18">
        <v>43.36</v>
      </c>
      <c r="D61" s="18">
        <v>829.89</v>
      </c>
      <c r="E61" s="125">
        <v>3471.81</v>
      </c>
      <c r="F61" s="17"/>
    </row>
    <row r="62" spans="1:6" ht="15.6">
      <c r="A62" s="47">
        <f t="shared" si="0"/>
        <v>9</v>
      </c>
      <c r="B62" s="9">
        <v>2923.38</v>
      </c>
      <c r="C62" s="18">
        <v>48.78</v>
      </c>
      <c r="D62" s="18">
        <v>829.89</v>
      </c>
      <c r="E62" s="125">
        <v>3802.05</v>
      </c>
      <c r="F62" s="17"/>
    </row>
    <row r="63" spans="1:6" ht="15.6">
      <c r="A63" s="47">
        <f t="shared" si="0"/>
        <v>10</v>
      </c>
      <c r="B63" s="9">
        <v>3248.2</v>
      </c>
      <c r="C63" s="18">
        <v>54.2</v>
      </c>
      <c r="D63" s="18">
        <v>829.89</v>
      </c>
      <c r="E63" s="125">
        <v>4132.29</v>
      </c>
      <c r="F63" s="17"/>
    </row>
    <row r="64" spans="1:6" ht="15.6">
      <c r="A64" s="47">
        <f t="shared" si="0"/>
        <v>11</v>
      </c>
      <c r="B64" s="9">
        <v>3573.02</v>
      </c>
      <c r="C64" s="18">
        <v>59.62</v>
      </c>
      <c r="D64" s="18">
        <v>829.89</v>
      </c>
      <c r="E64" s="125">
        <v>4462.53</v>
      </c>
      <c r="F64" s="17"/>
    </row>
    <row r="65" spans="1:10" ht="16.2" thickBot="1">
      <c r="A65" s="48">
        <f t="shared" si="0"/>
        <v>12</v>
      </c>
      <c r="B65" s="34">
        <v>3897.84</v>
      </c>
      <c r="C65" s="138">
        <v>65.040000000000006</v>
      </c>
      <c r="D65" s="138">
        <v>829.89</v>
      </c>
      <c r="E65" s="130">
        <v>4792.7700000000004</v>
      </c>
      <c r="F65" s="17"/>
    </row>
    <row r="66" spans="1:10" ht="15.6">
      <c r="A66" s="41" t="s">
        <v>47</v>
      </c>
      <c r="B66" s="42"/>
      <c r="C66" s="42"/>
      <c r="D66" s="17"/>
      <c r="E66" s="17"/>
      <c r="F66" s="17"/>
    </row>
    <row r="67" spans="1:10" ht="15.6">
      <c r="A67" s="43"/>
      <c r="B67" s="66">
        <v>324.82</v>
      </c>
      <c r="C67" s="66"/>
      <c r="D67" s="17"/>
      <c r="E67" s="17"/>
      <c r="F67" s="17"/>
    </row>
    <row r="68" spans="1:10">
      <c r="A68" s="17"/>
      <c r="B68" s="17"/>
      <c r="C68" s="17"/>
      <c r="D68" s="17"/>
      <c r="E68" s="17"/>
      <c r="F68" s="17"/>
    </row>
    <row r="69" spans="1:10" ht="15.6">
      <c r="A69" s="26" t="s">
        <v>78</v>
      </c>
      <c r="B69" s="31"/>
      <c r="C69" s="31"/>
      <c r="D69" s="31"/>
      <c r="E69" s="31"/>
      <c r="F69" s="17"/>
    </row>
    <row r="70" spans="1:10" ht="15.6">
      <c r="A70" s="31"/>
      <c r="B70" s="26" t="s">
        <v>40</v>
      </c>
      <c r="C70" s="26"/>
      <c r="D70" s="26"/>
      <c r="E70" s="26"/>
      <c r="F70" s="17"/>
    </row>
    <row r="71" spans="1:10" ht="15.6">
      <c r="A71" s="31"/>
      <c r="B71" s="26" t="s">
        <v>41</v>
      </c>
      <c r="C71" s="26"/>
      <c r="D71" s="26"/>
      <c r="E71" s="26"/>
      <c r="F71" s="17"/>
    </row>
    <row r="72" spans="1:10" ht="15.6">
      <c r="A72" s="31"/>
      <c r="B72" s="26" t="s">
        <v>42</v>
      </c>
      <c r="C72" s="26"/>
      <c r="D72" s="26"/>
      <c r="E72" s="26"/>
      <c r="F72" s="22"/>
    </row>
    <row r="73" spans="1:10" ht="15.6">
      <c r="A73" s="31"/>
      <c r="B73" s="26" t="s">
        <v>43</v>
      </c>
      <c r="C73" s="26"/>
      <c r="D73" s="26"/>
      <c r="E73" s="26"/>
      <c r="F73" s="22"/>
    </row>
    <row r="75" spans="1:10" ht="17.399999999999999">
      <c r="A75" s="12" t="s">
        <v>103</v>
      </c>
      <c r="B75" s="12"/>
      <c r="C75" s="12"/>
      <c r="D75" s="12"/>
      <c r="E75" s="17"/>
      <c r="F75" s="81" t="s">
        <v>119</v>
      </c>
      <c r="G75" s="17"/>
      <c r="H75" s="17"/>
      <c r="I75" s="81"/>
      <c r="J75" s="17"/>
    </row>
    <row r="76" spans="1:10" ht="17.399999999999999">
      <c r="A76" s="17"/>
      <c r="B76" s="152" t="s">
        <v>116</v>
      </c>
      <c r="C76" s="155"/>
      <c r="D76" s="155"/>
      <c r="E76" s="17"/>
      <c r="F76" s="81" t="s">
        <v>118</v>
      </c>
      <c r="G76" s="17"/>
      <c r="H76" s="17"/>
      <c r="I76" s="81"/>
      <c r="J76" s="17"/>
    </row>
    <row r="77" spans="1:10" ht="16.2" thickBot="1">
      <c r="A77" s="155"/>
      <c r="B77" s="155"/>
      <c r="C77" s="155"/>
      <c r="D77" s="155"/>
      <c r="E77" s="17"/>
      <c r="F77" s="17"/>
      <c r="G77" s="17"/>
      <c r="H77" s="17"/>
      <c r="I77" s="17"/>
      <c r="J77" s="17"/>
    </row>
    <row r="78" spans="1:10" ht="31.8" thickBot="1">
      <c r="A78" s="44" t="s">
        <v>0</v>
      </c>
      <c r="B78" s="69" t="s">
        <v>104</v>
      </c>
      <c r="C78" s="45" t="s">
        <v>91</v>
      </c>
      <c r="D78" s="124" t="s">
        <v>23</v>
      </c>
      <c r="E78" s="17"/>
      <c r="F78" s="31"/>
      <c r="G78" s="17"/>
      <c r="H78" s="17"/>
      <c r="I78" s="17"/>
      <c r="J78" s="17"/>
    </row>
    <row r="79" spans="1:10" ht="16.2" thickBot="1">
      <c r="A79" s="49">
        <v>1</v>
      </c>
      <c r="B79" s="46">
        <v>756</v>
      </c>
      <c r="C79" s="103">
        <v>175.32</v>
      </c>
      <c r="D79" s="131">
        <v>931.32</v>
      </c>
      <c r="E79" s="17"/>
      <c r="F79" s="31" t="s">
        <v>65</v>
      </c>
      <c r="G79" s="17"/>
      <c r="H79" s="17"/>
      <c r="I79" s="17"/>
      <c r="J79" s="17"/>
    </row>
    <row r="80" spans="1:10" ht="16.2" thickBot="1">
      <c r="A80" s="39">
        <f t="shared" ref="A80:A85" si="1">A79+1</f>
        <v>2</v>
      </c>
      <c r="B80" s="9">
        <v>1512</v>
      </c>
      <c r="C80" s="103">
        <v>256.33</v>
      </c>
      <c r="D80" s="126">
        <v>1768.33</v>
      </c>
      <c r="E80" s="17"/>
      <c r="F80" s="17"/>
      <c r="G80" s="17"/>
      <c r="H80" s="17"/>
      <c r="I80" s="17"/>
      <c r="J80" s="17"/>
    </row>
    <row r="81" spans="1:10" ht="16.2" thickBot="1">
      <c r="A81" s="39">
        <f t="shared" si="1"/>
        <v>3</v>
      </c>
      <c r="B81" s="9">
        <v>2268</v>
      </c>
      <c r="C81" s="103">
        <v>337.34</v>
      </c>
      <c r="D81" s="126">
        <v>2605.34</v>
      </c>
      <c r="E81" s="17"/>
      <c r="F81" s="17"/>
      <c r="G81" s="17"/>
      <c r="H81" s="17"/>
      <c r="I81" s="17"/>
      <c r="J81" s="17"/>
    </row>
    <row r="82" spans="1:10" ht="16.2" thickBot="1">
      <c r="A82" s="39">
        <f t="shared" si="1"/>
        <v>4</v>
      </c>
      <c r="B82" s="9">
        <v>3024</v>
      </c>
      <c r="C82" s="103">
        <v>418.35</v>
      </c>
      <c r="D82" s="126">
        <v>3442.35</v>
      </c>
      <c r="E82" s="17"/>
      <c r="F82" s="17"/>
      <c r="G82" s="17"/>
      <c r="H82" s="17"/>
      <c r="I82" s="17"/>
      <c r="J82" s="17"/>
    </row>
    <row r="83" spans="1:10" ht="16.2" thickBot="1">
      <c r="A83" s="39">
        <f t="shared" si="1"/>
        <v>5</v>
      </c>
      <c r="B83" s="9">
        <v>3780</v>
      </c>
      <c r="C83" s="103">
        <v>499.36</v>
      </c>
      <c r="D83" s="126">
        <v>4279.3599999999997</v>
      </c>
      <c r="E83" s="17"/>
      <c r="F83" s="17"/>
      <c r="G83" s="17"/>
      <c r="H83" s="17"/>
      <c r="I83" s="17"/>
      <c r="J83" s="17"/>
    </row>
    <row r="84" spans="1:10" ht="16.2" thickBot="1">
      <c r="A84" s="39">
        <f t="shared" si="1"/>
        <v>6</v>
      </c>
      <c r="B84" s="9">
        <v>4536</v>
      </c>
      <c r="C84" s="103">
        <v>580.37</v>
      </c>
      <c r="D84" s="126">
        <v>5116.37</v>
      </c>
      <c r="E84" s="17"/>
      <c r="F84" s="17"/>
      <c r="G84" s="17"/>
      <c r="H84" s="17"/>
      <c r="I84" s="17"/>
      <c r="J84" s="17"/>
    </row>
    <row r="85" spans="1:10" ht="16.2" thickBot="1">
      <c r="A85" s="39">
        <f t="shared" si="1"/>
        <v>7</v>
      </c>
      <c r="B85" s="9">
        <v>5292</v>
      </c>
      <c r="C85" s="103">
        <v>661.38</v>
      </c>
      <c r="D85" s="126">
        <v>5953.38</v>
      </c>
      <c r="E85" s="17"/>
      <c r="F85" s="17"/>
      <c r="G85" s="17"/>
      <c r="H85" s="17"/>
      <c r="I85" s="17"/>
      <c r="J85" s="17"/>
    </row>
    <row r="86" spans="1:10" ht="16.2" thickBot="1">
      <c r="A86" s="40">
        <f>A85+1</f>
        <v>8</v>
      </c>
      <c r="B86" s="9">
        <v>6048</v>
      </c>
      <c r="C86" s="103">
        <v>742.21</v>
      </c>
      <c r="D86" s="127">
        <v>6790.21</v>
      </c>
      <c r="E86" s="17"/>
      <c r="F86" s="17"/>
      <c r="G86" s="17"/>
      <c r="H86" s="17"/>
      <c r="I86" s="17"/>
      <c r="J86" s="17"/>
    </row>
    <row r="87" spans="1:10" ht="15.6">
      <c r="A87" s="71" t="s">
        <v>55</v>
      </c>
      <c r="B87" s="73"/>
      <c r="C87" s="42"/>
      <c r="D87" s="22"/>
      <c r="E87" s="17"/>
      <c r="F87" s="17"/>
      <c r="G87" s="17"/>
      <c r="H87" s="17"/>
      <c r="I87" s="17"/>
      <c r="J87" s="17"/>
    </row>
    <row r="90" spans="1:10" ht="15.6">
      <c r="A90" s="26" t="s">
        <v>135</v>
      </c>
      <c r="B90" s="22"/>
      <c r="C90" s="22"/>
      <c r="D90" s="22"/>
      <c r="E90" s="22" t="s">
        <v>136</v>
      </c>
      <c r="F90" s="22"/>
      <c r="G90" s="22"/>
    </row>
    <row r="91" spans="1:10" ht="15.6">
      <c r="A91" s="26" t="s">
        <v>95</v>
      </c>
      <c r="B91" s="22"/>
      <c r="C91" s="22"/>
      <c r="D91" s="22"/>
      <c r="E91" s="22"/>
      <c r="F91" s="22"/>
      <c r="G91" s="22"/>
    </row>
    <row r="92" spans="1:10" ht="15.6">
      <c r="A92" s="26" t="s">
        <v>130</v>
      </c>
      <c r="B92" s="22"/>
      <c r="C92" s="22"/>
      <c r="D92" s="22"/>
      <c r="E92" s="22"/>
      <c r="F92" s="22"/>
      <c r="G92" s="22"/>
    </row>
    <row r="93" spans="1:10" ht="15">
      <c r="A93" s="22"/>
      <c r="B93" s="22"/>
      <c r="C93" s="22"/>
      <c r="D93" s="22"/>
      <c r="E93" s="22"/>
      <c r="F93" s="22"/>
      <c r="G93" s="22"/>
    </row>
    <row r="94" spans="1:10" ht="15">
      <c r="A94" s="22" t="s">
        <v>0</v>
      </c>
      <c r="B94" s="22" t="s">
        <v>18</v>
      </c>
      <c r="C94" s="22" t="s">
        <v>72</v>
      </c>
      <c r="D94" s="22" t="s">
        <v>112</v>
      </c>
      <c r="E94" s="22"/>
      <c r="F94" s="22"/>
      <c r="G94" s="22"/>
    </row>
    <row r="95" spans="1:10" ht="15">
      <c r="A95" s="22">
        <v>1</v>
      </c>
      <c r="B95" s="22">
        <v>440</v>
      </c>
      <c r="C95" s="22"/>
      <c r="D95" s="22">
        <v>440</v>
      </c>
      <c r="E95" s="22"/>
      <c r="F95" s="22"/>
      <c r="G95" s="22"/>
    </row>
    <row r="96" spans="1:10" ht="15">
      <c r="A96" s="22">
        <v>2</v>
      </c>
      <c r="B96" s="22">
        <v>900</v>
      </c>
      <c r="C96" s="22"/>
      <c r="D96" s="22">
        <v>900</v>
      </c>
      <c r="E96" s="22"/>
      <c r="F96" s="22"/>
      <c r="G96" s="22"/>
    </row>
    <row r="97" spans="1:7" ht="15">
      <c r="A97" s="22">
        <v>3</v>
      </c>
      <c r="B97" s="22">
        <v>1350</v>
      </c>
      <c r="C97" s="22"/>
      <c r="D97" s="22">
        <v>1350</v>
      </c>
      <c r="E97" s="22"/>
      <c r="F97" s="22"/>
      <c r="G97" s="22"/>
    </row>
    <row r="98" spans="1:7" ht="15">
      <c r="A98" s="22">
        <v>4</v>
      </c>
      <c r="B98" s="22">
        <v>1800</v>
      </c>
      <c r="C98" s="22"/>
      <c r="D98" s="22">
        <v>1800</v>
      </c>
      <c r="E98" s="22"/>
      <c r="F98" s="22"/>
      <c r="G98" s="22"/>
    </row>
    <row r="99" spans="1:7" ht="15">
      <c r="A99" s="22">
        <v>5</v>
      </c>
      <c r="B99" s="22">
        <v>2250</v>
      </c>
      <c r="C99" s="22"/>
      <c r="D99" s="22">
        <v>2250</v>
      </c>
      <c r="E99" s="22"/>
      <c r="F99" s="22"/>
      <c r="G99" s="22"/>
    </row>
    <row r="100" spans="1:7" ht="15">
      <c r="A100" s="22">
        <v>6</v>
      </c>
      <c r="B100" s="22">
        <v>2700</v>
      </c>
      <c r="C100" s="22"/>
      <c r="D100" s="22">
        <v>2700</v>
      </c>
      <c r="E100" s="22"/>
      <c r="F100" s="22"/>
      <c r="G100" s="22"/>
    </row>
    <row r="101" spans="1:7" ht="15">
      <c r="A101" s="22">
        <v>7</v>
      </c>
      <c r="B101" s="22">
        <v>3150</v>
      </c>
      <c r="C101" s="22"/>
      <c r="D101" s="22">
        <v>3150</v>
      </c>
      <c r="E101" s="22"/>
      <c r="F101" s="22"/>
      <c r="G101" s="22"/>
    </row>
    <row r="102" spans="1:7" ht="15">
      <c r="A102" s="22">
        <v>8</v>
      </c>
      <c r="B102" s="22">
        <v>3600</v>
      </c>
      <c r="C102" s="22"/>
      <c r="D102" s="22">
        <v>3600</v>
      </c>
      <c r="E102" s="22"/>
      <c r="F102" s="22"/>
      <c r="G102" s="22"/>
    </row>
    <row r="103" spans="1:7" ht="15">
      <c r="A103" s="22" t="s">
        <v>55</v>
      </c>
      <c r="B103" s="22"/>
      <c r="C103" s="22"/>
      <c r="D103" s="22"/>
      <c r="E103" s="22"/>
      <c r="F103" s="22"/>
      <c r="G103" s="22"/>
    </row>
    <row r="104" spans="1:7" ht="15">
      <c r="A104" s="22"/>
      <c r="B104" s="22"/>
      <c r="C104" s="22"/>
      <c r="D104" s="22"/>
      <c r="E104" s="22"/>
      <c r="F104" s="22"/>
      <c r="G104" s="22"/>
    </row>
    <row r="109" spans="1:7">
      <c r="A109" s="31" t="s">
        <v>25</v>
      </c>
    </row>
    <row r="110" spans="1:7">
      <c r="A110" s="31" t="s">
        <v>59</v>
      </c>
      <c r="B110" s="31"/>
    </row>
    <row r="111" spans="1:7">
      <c r="A111" s="31" t="s">
        <v>143</v>
      </c>
      <c r="E111" t="s">
        <v>144</v>
      </c>
    </row>
    <row r="112" spans="1:7">
      <c r="A112" s="31" t="s">
        <v>95</v>
      </c>
    </row>
    <row r="113" spans="1:6">
      <c r="A113" s="31" t="s">
        <v>147</v>
      </c>
    </row>
    <row r="115" spans="1:6">
      <c r="F115" t="s">
        <v>145</v>
      </c>
    </row>
    <row r="116" spans="1:6">
      <c r="A116" t="s">
        <v>0</v>
      </c>
      <c r="B116" t="s">
        <v>18</v>
      </c>
      <c r="C116" t="s">
        <v>24</v>
      </c>
      <c r="D116" t="s">
        <v>31</v>
      </c>
      <c r="E116" t="s">
        <v>23</v>
      </c>
    </row>
    <row r="117" spans="1:6">
      <c r="A117">
        <v>1</v>
      </c>
      <c r="B117">
        <v>294.58</v>
      </c>
      <c r="C117">
        <v>5.42</v>
      </c>
      <c r="D117">
        <v>118.52</v>
      </c>
      <c r="E117">
        <v>418.52</v>
      </c>
    </row>
    <row r="118" spans="1:6">
      <c r="A118">
        <v>2</v>
      </c>
      <c r="B118">
        <v>589.16</v>
      </c>
      <c r="C118">
        <v>10.84</v>
      </c>
      <c r="D118">
        <v>180.21</v>
      </c>
      <c r="E118">
        <v>780.21</v>
      </c>
    </row>
    <row r="119" spans="1:6">
      <c r="A119">
        <v>3</v>
      </c>
      <c r="B119">
        <v>883.74</v>
      </c>
      <c r="C119">
        <v>16.260000000000002</v>
      </c>
      <c r="D119">
        <v>241.9</v>
      </c>
      <c r="E119">
        <v>1141.9000000000001</v>
      </c>
    </row>
    <row r="120" spans="1:6">
      <c r="A120">
        <v>4</v>
      </c>
      <c r="B120">
        <v>1178.32</v>
      </c>
      <c r="C120">
        <v>21.68</v>
      </c>
      <c r="D120">
        <v>303.58999999999997</v>
      </c>
      <c r="E120">
        <v>1503.59</v>
      </c>
    </row>
    <row r="121" spans="1:6">
      <c r="A121">
        <v>5</v>
      </c>
      <c r="B121">
        <v>1472.9</v>
      </c>
      <c r="C121">
        <v>27.1</v>
      </c>
      <c r="D121">
        <v>365.28</v>
      </c>
      <c r="E121">
        <v>1865.28</v>
      </c>
    </row>
    <row r="122" spans="1:6">
      <c r="A122">
        <v>6</v>
      </c>
      <c r="B122">
        <v>1767.48</v>
      </c>
      <c r="C122">
        <v>32.520000000000003</v>
      </c>
      <c r="D122">
        <v>426.76</v>
      </c>
      <c r="E122">
        <v>2226.7600000000002</v>
      </c>
    </row>
    <row r="123" spans="1:6">
      <c r="A123" t="s">
        <v>146</v>
      </c>
    </row>
    <row r="124" spans="1:6">
      <c r="B124">
        <v>300</v>
      </c>
    </row>
  </sheetData>
  <mergeCells count="1">
    <mergeCell ref="A49:E49"/>
  </mergeCells>
  <pageMargins left="0.25" right="0.25" top="0.75" bottom="0.75" header="0.3" footer="0.3"/>
  <pageSetup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9</vt:i4>
      </vt:variant>
    </vt:vector>
  </HeadingPairs>
  <TitlesOfParts>
    <vt:vector size="19" baseType="lpstr">
      <vt:lpstr>UG Fees</vt:lpstr>
      <vt:lpstr>UG Half Credit Fees</vt:lpstr>
      <vt:lpstr>Grad Fees</vt:lpstr>
      <vt:lpstr>ADC &amp; Biomedical Health Sci</vt:lpstr>
      <vt:lpstr>Early Childhood &amp; Engineering</vt:lpstr>
      <vt:lpstr>Special M.S. Programs 1</vt:lpstr>
      <vt:lpstr> Special M.S. Programs 2</vt:lpstr>
      <vt:lpstr>Online Continuing Classes</vt:lpstr>
      <vt:lpstr>Audit Fees</vt:lpstr>
      <vt:lpstr>Notes</vt:lpstr>
      <vt:lpstr>' Special M.S. Programs 2'!Print_Area</vt:lpstr>
      <vt:lpstr>'ADC &amp; Biomedical Health Sci'!Print_Area</vt:lpstr>
      <vt:lpstr>'Early Childhood &amp; Engineering'!Print_Area</vt:lpstr>
      <vt:lpstr>'Grad Fees'!Print_Area</vt:lpstr>
      <vt:lpstr>Notes!Print_Area</vt:lpstr>
      <vt:lpstr>'Online Continuing Classes'!Print_Area</vt:lpstr>
      <vt:lpstr>'Special M.S. Programs 1'!Print_Area</vt:lpstr>
      <vt:lpstr>'UG Fees'!Print_Area</vt:lpstr>
      <vt:lpstr>'UG Half Credit Fees'!Print_Area</vt:lpstr>
    </vt:vector>
  </TitlesOfParts>
  <Company>UW - River Falls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Bibeau</dc:creator>
  <cp:lastModifiedBy>Rachel Knuth-Matteson</cp:lastModifiedBy>
  <cp:lastPrinted>2023-07-19T19:09:37Z</cp:lastPrinted>
  <dcterms:created xsi:type="dcterms:W3CDTF">2002-07-18T12:43:27Z</dcterms:created>
  <dcterms:modified xsi:type="dcterms:W3CDTF">2023-10-03T14:29:12Z</dcterms:modified>
</cp:coreProperties>
</file>