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T:\Administration\Student Billing\FEES\2020-2021\1218\"/>
    </mc:Choice>
  </mc:AlternateContent>
  <xr:revisionPtr revIDLastSave="0" documentId="14_{C0701207-161E-452D-A8D2-5C70E2CFFF00}" xr6:coauthVersionLast="45" xr6:coauthVersionMax="45" xr10:uidLastSave="{00000000-0000-0000-0000-000000000000}"/>
  <bookViews>
    <workbookView xWindow="-108" yWindow="-108" windowWidth="23256" windowHeight="14016" xr2:uid="{00000000-000D-0000-FFFF-FFFF00000000}"/>
  </bookViews>
  <sheets>
    <sheet name="UG Fees" sheetId="2" r:id="rId1"/>
    <sheet name="UG Half Credit Fees" sheetId="3" r:id="rId2"/>
    <sheet name="Grad Fees" sheetId="5" r:id="rId3"/>
    <sheet name="Special BA &amp; ADC" sheetId="13" r:id="rId4"/>
    <sheet name=" Early Childhood" sheetId="10" r:id="rId5"/>
    <sheet name="MA Comm Dis STEMTeach" sheetId="27" r:id="rId6"/>
    <sheet name="Special MA Prgs" sheetId="11" r:id="rId7"/>
    <sheet name="UW Extended-Collaboratives" sheetId="28" r:id="rId8"/>
    <sheet name="Audit Fees" sheetId="7" r:id="rId9"/>
  </sheets>
  <definedNames>
    <definedName name="_xlnm.Print_Area" localSheetId="8">'Audit Fees'!$A$1:$H$30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37" i="28" l="1"/>
  <c r="I22" i="28"/>
  <c r="B22" i="28"/>
  <c r="I6" i="28"/>
  <c r="B6" i="28"/>
  <c r="C41" i="28"/>
  <c r="E41" i="28" s="1"/>
  <c r="B41" i="28"/>
  <c r="B42" i="28" s="1"/>
  <c r="E40" i="28"/>
  <c r="I27" i="28"/>
  <c r="I28" i="28" s="1"/>
  <c r="B27" i="28"/>
  <c r="B28" i="28" s="1"/>
  <c r="I26" i="28"/>
  <c r="J26" i="28" s="1"/>
  <c r="L26" i="28" s="1"/>
  <c r="C26" i="28"/>
  <c r="E26" i="28" s="1"/>
  <c r="B26" i="28"/>
  <c r="L25" i="28"/>
  <c r="E25" i="28"/>
  <c r="I10" i="28"/>
  <c r="J10" i="28" s="1"/>
  <c r="L10" i="28" s="1"/>
  <c r="B10" i="28"/>
  <c r="B11" i="28" s="1"/>
  <c r="L9" i="28"/>
  <c r="E9" i="28"/>
  <c r="G42" i="13"/>
  <c r="G41" i="13"/>
  <c r="I38" i="13"/>
  <c r="I28" i="13"/>
  <c r="B12" i="28" l="1"/>
  <c r="C11" i="28"/>
  <c r="E11" i="28" s="1"/>
  <c r="B29" i="28"/>
  <c r="C28" i="28"/>
  <c r="E28" i="28" s="1"/>
  <c r="C42" i="28"/>
  <c r="E42" i="28" s="1"/>
  <c r="B43" i="28"/>
  <c r="J28" i="28"/>
  <c r="L28" i="28" s="1"/>
  <c r="I29" i="28"/>
  <c r="J27" i="28"/>
  <c r="L27" i="28" s="1"/>
  <c r="C10" i="28"/>
  <c r="E10" i="28" s="1"/>
  <c r="I11" i="28"/>
  <c r="C27" i="28"/>
  <c r="E27" i="28" s="1"/>
  <c r="J29" i="28" l="1"/>
  <c r="L29" i="28" s="1"/>
  <c r="I30" i="28"/>
  <c r="J11" i="28"/>
  <c r="L11" i="28" s="1"/>
  <c r="I12" i="28"/>
  <c r="B30" i="28"/>
  <c r="C29" i="28"/>
  <c r="E29" i="28" s="1"/>
  <c r="C43" i="28"/>
  <c r="E43" i="28" s="1"/>
  <c r="B44" i="28"/>
  <c r="B13" i="28"/>
  <c r="C12" i="28"/>
  <c r="E12" i="28" s="1"/>
  <c r="I13" i="28" l="1"/>
  <c r="J12" i="28"/>
  <c r="L12" i="28" s="1"/>
  <c r="J30" i="28"/>
  <c r="L30" i="28" s="1"/>
  <c r="I31" i="28"/>
  <c r="B45" i="28"/>
  <c r="C44" i="28"/>
  <c r="E44" i="28" s="1"/>
  <c r="B14" i="28"/>
  <c r="C13" i="28"/>
  <c r="E13" i="28" s="1"/>
  <c r="C30" i="28"/>
  <c r="E30" i="28" s="1"/>
  <c r="B31" i="28"/>
  <c r="I32" i="28" l="1"/>
  <c r="J32" i="28" s="1"/>
  <c r="L32" i="28" s="1"/>
  <c r="J31" i="28"/>
  <c r="L31" i="28" s="1"/>
  <c r="B15" i="28"/>
  <c r="C14" i="28"/>
  <c r="E14" i="28" s="1"/>
  <c r="B32" i="28"/>
  <c r="C32" i="28" s="1"/>
  <c r="E32" i="28" s="1"/>
  <c r="C31" i="28"/>
  <c r="E31" i="28" s="1"/>
  <c r="C45" i="28"/>
  <c r="E45" i="28" s="1"/>
  <c r="B46" i="28"/>
  <c r="J13" i="28"/>
  <c r="L13" i="28" s="1"/>
  <c r="I14" i="28"/>
  <c r="C46" i="28" l="1"/>
  <c r="E46" i="28" s="1"/>
  <c r="B47" i="28"/>
  <c r="C47" i="28" s="1"/>
  <c r="E47" i="28" s="1"/>
  <c r="B16" i="28"/>
  <c r="C16" i="28" s="1"/>
  <c r="E16" i="28" s="1"/>
  <c r="C15" i="28"/>
  <c r="E15" i="28" s="1"/>
  <c r="J14" i="28"/>
  <c r="L14" i="28" s="1"/>
  <c r="I15" i="28"/>
  <c r="J15" i="28" l="1"/>
  <c r="L15" i="28" s="1"/>
  <c r="I16" i="28"/>
  <c r="J16" i="28" s="1"/>
  <c r="L16" i="28" s="1"/>
  <c r="L33" i="10" l="1"/>
  <c r="C43" i="11" l="1"/>
  <c r="C42" i="11"/>
  <c r="C41" i="11"/>
  <c r="C40" i="11"/>
  <c r="C39" i="11"/>
  <c r="C38" i="11"/>
  <c r="C29" i="11"/>
  <c r="C28" i="11"/>
  <c r="C27" i="11"/>
  <c r="C26" i="11"/>
  <c r="C25" i="11"/>
  <c r="C24" i="11"/>
  <c r="C16" i="11"/>
  <c r="C15" i="11"/>
  <c r="C14" i="11"/>
  <c r="C13" i="11"/>
  <c r="C12" i="11"/>
  <c r="C11" i="11"/>
  <c r="C34" i="27"/>
  <c r="C33" i="27"/>
  <c r="C32" i="27"/>
  <c r="C31" i="27"/>
  <c r="C30" i="27"/>
  <c r="C29" i="27"/>
  <c r="G21" i="27"/>
  <c r="G20" i="27"/>
  <c r="G19" i="27"/>
  <c r="G18" i="27"/>
  <c r="G17" i="27"/>
  <c r="G16" i="27"/>
  <c r="G12" i="27"/>
  <c r="G11" i="27"/>
  <c r="G10" i="27"/>
  <c r="G9" i="27"/>
  <c r="G8" i="27"/>
  <c r="G7" i="27"/>
  <c r="M34" i="10"/>
  <c r="N34" i="10" s="1"/>
  <c r="M33" i="10"/>
  <c r="M32" i="10"/>
  <c r="M31" i="10"/>
  <c r="M30" i="10"/>
  <c r="M29" i="10"/>
  <c r="E15" i="10"/>
  <c r="E14" i="10"/>
  <c r="E13" i="10"/>
  <c r="E12" i="10"/>
  <c r="E11" i="10"/>
  <c r="E10" i="10"/>
  <c r="E31" i="13"/>
  <c r="E30" i="13"/>
  <c r="E29" i="13"/>
  <c r="E28" i="13"/>
  <c r="E27" i="13"/>
  <c r="E26" i="13"/>
  <c r="E17" i="13"/>
  <c r="E16" i="13"/>
  <c r="E15" i="13"/>
  <c r="E14" i="13"/>
  <c r="E13" i="13"/>
  <c r="E12" i="13"/>
  <c r="B8" i="13"/>
  <c r="M37" i="10" l="1"/>
  <c r="M38" i="10"/>
  <c r="M35" i="10"/>
  <c r="M39" i="10"/>
  <c r="M36" i="10"/>
  <c r="M40" i="10"/>
  <c r="A35" i="11" l="1"/>
  <c r="L34" i="10" l="1"/>
  <c r="L36" i="10" s="1"/>
  <c r="Q36" i="10" s="1"/>
  <c r="Q33" i="10"/>
  <c r="L32" i="10"/>
  <c r="L31" i="10"/>
  <c r="Q31" i="10" s="1"/>
  <c r="L30" i="10"/>
  <c r="L29" i="10"/>
  <c r="Q29" i="10" s="1"/>
  <c r="K38" i="10"/>
  <c r="K39" i="10" s="1"/>
  <c r="K40" i="10" s="1"/>
  <c r="Q32" i="10"/>
  <c r="Q30" i="10"/>
  <c r="N37" i="10"/>
  <c r="N36" i="10"/>
  <c r="N35" i="10"/>
  <c r="N33" i="10"/>
  <c r="N32" i="10"/>
  <c r="N31" i="10"/>
  <c r="N30" i="10"/>
  <c r="N29" i="10"/>
  <c r="I37" i="10"/>
  <c r="J37" i="10" s="1"/>
  <c r="P37" i="10" s="1"/>
  <c r="I36" i="10"/>
  <c r="J36" i="10" s="1"/>
  <c r="P36" i="10" s="1"/>
  <c r="I35" i="10"/>
  <c r="J35" i="10" s="1"/>
  <c r="P35" i="10" s="1"/>
  <c r="G31" i="10"/>
  <c r="H31" i="10" s="1"/>
  <c r="O31" i="10" s="1"/>
  <c r="J34" i="10"/>
  <c r="P34" i="10" s="1"/>
  <c r="J33" i="10"/>
  <c r="P33" i="10" s="1"/>
  <c r="J32" i="10"/>
  <c r="P32" i="10" s="1"/>
  <c r="J31" i="10"/>
  <c r="P31" i="10" s="1"/>
  <c r="J30" i="10"/>
  <c r="P30" i="10" s="1"/>
  <c r="J29" i="10"/>
  <c r="P29" i="10" s="1"/>
  <c r="H30" i="10"/>
  <c r="O30" i="10" s="1"/>
  <c r="H29" i="10"/>
  <c r="O29" i="10" s="1"/>
  <c r="E39" i="10"/>
  <c r="E40" i="10" s="1"/>
  <c r="C39" i="10"/>
  <c r="C40" i="10" s="1"/>
  <c r="F38" i="10"/>
  <c r="L38" i="10" l="1"/>
  <c r="Q38" i="10" s="1"/>
  <c r="F40" i="10"/>
  <c r="J40" i="10" s="1"/>
  <c r="P40" i="10" s="1"/>
  <c r="G32" i="10"/>
  <c r="H32" i="10" s="1"/>
  <c r="O32" i="10" s="1"/>
  <c r="L37" i="10"/>
  <c r="Q37" i="10" s="1"/>
  <c r="J38" i="10"/>
  <c r="P38" i="10" s="1"/>
  <c r="N38" i="10"/>
  <c r="L35" i="10"/>
  <c r="Q35" i="10" s="1"/>
  <c r="F39" i="10"/>
  <c r="Q34" i="10"/>
  <c r="N40" i="10" l="1"/>
  <c r="L40" i="10"/>
  <c r="Q40" i="10" s="1"/>
  <c r="G33" i="10"/>
  <c r="H33" i="10" s="1"/>
  <c r="O33" i="10" s="1"/>
  <c r="N39" i="10"/>
  <c r="L39" i="10"/>
  <c r="Q39" i="10" s="1"/>
  <c r="G34" i="10"/>
  <c r="J39" i="10"/>
  <c r="P39" i="10" s="1"/>
  <c r="J28" i="13"/>
  <c r="B23" i="13"/>
  <c r="D26" i="13"/>
  <c r="B27" i="13"/>
  <c r="C27" i="13" s="1"/>
  <c r="J38" i="13"/>
  <c r="H34" i="10" l="1"/>
  <c r="O34" i="10" s="1"/>
  <c r="G35" i="10"/>
  <c r="H35" i="10" s="1"/>
  <c r="O35" i="10" s="1"/>
  <c r="G37" i="10"/>
  <c r="G36" i="10"/>
  <c r="H36" i="10" s="1"/>
  <c r="O36" i="10" s="1"/>
  <c r="B28" i="13"/>
  <c r="B29" i="13" s="1"/>
  <c r="B30" i="13" s="1"/>
  <c r="H37" i="10" l="1"/>
  <c r="O37" i="10" s="1"/>
  <c r="G38" i="10"/>
  <c r="C28" i="13"/>
  <c r="C29" i="13"/>
  <c r="C30" i="13"/>
  <c r="B31" i="13"/>
  <c r="C31" i="13" s="1"/>
  <c r="G39" i="10" l="1"/>
  <c r="H38" i="10"/>
  <c r="O38" i="10" s="1"/>
  <c r="H39" i="10" l="1"/>
  <c r="O39" i="10" s="1"/>
  <c r="G40" i="10"/>
  <c r="H40" i="10" s="1"/>
  <c r="O40" i="10" s="1"/>
  <c r="A21" i="11" l="1"/>
  <c r="A8" i="11"/>
  <c r="F26" i="27" l="1"/>
  <c r="F30" i="27"/>
  <c r="G30" i="27" s="1"/>
  <c r="I29" i="27" l="1"/>
  <c r="F31" i="27"/>
  <c r="G31" i="27" s="1"/>
  <c r="D12" i="13"/>
  <c r="D10" i="10"/>
  <c r="C10" i="10"/>
  <c r="I30" i="27" l="1"/>
  <c r="I31" i="27"/>
  <c r="F32" i="27"/>
  <c r="G32" i="27" s="1"/>
  <c r="J19" i="2"/>
  <c r="I32" i="27" l="1"/>
  <c r="F33" i="27"/>
  <c r="G33" i="27" s="1"/>
  <c r="D38" i="11"/>
  <c r="D24" i="11"/>
  <c r="D11" i="11"/>
  <c r="A39" i="11"/>
  <c r="B39" i="11" s="1"/>
  <c r="A25" i="11"/>
  <c r="B25" i="11" s="1"/>
  <c r="A12" i="11"/>
  <c r="A13" i="11" s="1"/>
  <c r="I33" i="27" l="1"/>
  <c r="F34" i="27"/>
  <c r="D39" i="11"/>
  <c r="D25" i="11"/>
  <c r="B12" i="11"/>
  <c r="D12" i="11" s="1"/>
  <c r="A14" i="11"/>
  <c r="B13" i="11"/>
  <c r="D13" i="11" s="1"/>
  <c r="A40" i="11"/>
  <c r="A26" i="11"/>
  <c r="G34" i="27" l="1"/>
  <c r="I34" i="27" s="1"/>
  <c r="B40" i="11"/>
  <c r="D40" i="11" s="1"/>
  <c r="A41" i="11"/>
  <c r="B26" i="11"/>
  <c r="D26" i="11" s="1"/>
  <c r="A27" i="11"/>
  <c r="A15" i="11"/>
  <c r="B14" i="11"/>
  <c r="D14" i="11" s="1"/>
  <c r="B41" i="11" l="1"/>
  <c r="D41" i="11" s="1"/>
  <c r="A42" i="11"/>
  <c r="A16" i="11"/>
  <c r="B15" i="11"/>
  <c r="D15" i="11" s="1"/>
  <c r="B27" i="11"/>
  <c r="D27" i="11" s="1"/>
  <c r="A28" i="11"/>
  <c r="B16" i="11" l="1"/>
  <c r="D16" i="11" s="1"/>
  <c r="B28" i="11"/>
  <c r="D28" i="11" s="1"/>
  <c r="A29" i="11"/>
  <c r="B42" i="11"/>
  <c r="D42" i="11" s="1"/>
  <c r="A43" i="11"/>
  <c r="B43" i="11" l="1"/>
  <c r="D43" i="11" s="1"/>
  <c r="B29" i="11"/>
  <c r="D29" i="11" s="1"/>
  <c r="A26" i="27" l="1"/>
  <c r="A30" i="27"/>
  <c r="B30" i="27" s="1"/>
  <c r="A31" i="27" l="1"/>
  <c r="E7" i="27"/>
  <c r="C7" i="27"/>
  <c r="A32" i="27" l="1"/>
  <c r="B32" i="27" s="1"/>
  <c r="B31" i="27"/>
  <c r="A33" i="27" l="1"/>
  <c r="B33" i="27" s="1"/>
  <c r="A34" i="27" l="1"/>
  <c r="B34" i="27" l="1"/>
  <c r="A4" i="27" l="1"/>
  <c r="A17" i="27"/>
  <c r="B17" i="27" s="1"/>
  <c r="E16" i="27"/>
  <c r="C16" i="27"/>
  <c r="B16" i="27"/>
  <c r="A8" i="27"/>
  <c r="F7" i="27"/>
  <c r="D7" i="27"/>
  <c r="B7" i="10"/>
  <c r="B26" i="10" s="1"/>
  <c r="B11" i="10"/>
  <c r="C11" i="10" s="1"/>
  <c r="A18" i="27" l="1"/>
  <c r="A19" i="27" s="1"/>
  <c r="C17" i="27"/>
  <c r="D17" i="27" s="1"/>
  <c r="A9" i="27"/>
  <c r="C8" i="27"/>
  <c r="B8" i="27"/>
  <c r="D16" i="27"/>
  <c r="E8" i="27"/>
  <c r="F16" i="27"/>
  <c r="E17" i="27"/>
  <c r="F17" i="27" s="1"/>
  <c r="B12" i="10"/>
  <c r="B18" i="27" l="1"/>
  <c r="C18" i="27"/>
  <c r="E18" i="27"/>
  <c r="B19" i="27"/>
  <c r="E19" i="27"/>
  <c r="A20" i="27"/>
  <c r="C19" i="27"/>
  <c r="E9" i="27"/>
  <c r="A10" i="27"/>
  <c r="C9" i="27"/>
  <c r="B9" i="27"/>
  <c r="F8" i="27"/>
  <c r="D8" i="27"/>
  <c r="C12" i="10"/>
  <c r="B13" i="10"/>
  <c r="F18" i="27" l="1"/>
  <c r="D18" i="27"/>
  <c r="D9" i="27"/>
  <c r="F9" i="27"/>
  <c r="F19" i="27"/>
  <c r="D19" i="27"/>
  <c r="A11" i="27"/>
  <c r="C10" i="27"/>
  <c r="B10" i="27"/>
  <c r="E10" i="27"/>
  <c r="A21" i="27"/>
  <c r="C20" i="27"/>
  <c r="E20" i="27"/>
  <c r="B20" i="27"/>
  <c r="C13" i="10"/>
  <c r="B14" i="10"/>
  <c r="D20" i="27" l="1"/>
  <c r="F20" i="27"/>
  <c r="F10" i="27"/>
  <c r="D10" i="27"/>
  <c r="B21" i="27"/>
  <c r="E21" i="27"/>
  <c r="C21" i="27"/>
  <c r="E11" i="27"/>
  <c r="A12" i="27"/>
  <c r="C11" i="27"/>
  <c r="B11" i="27"/>
  <c r="C14" i="10"/>
  <c r="B15" i="10"/>
  <c r="D11" i="27" l="1"/>
  <c r="F11" i="27"/>
  <c r="C12" i="27"/>
  <c r="B12" i="27"/>
  <c r="E12" i="27"/>
  <c r="F21" i="27"/>
  <c r="D21" i="27"/>
  <c r="C15" i="10"/>
  <c r="F12" i="27" l="1"/>
  <c r="D12" i="27"/>
  <c r="E19" i="2" l="1"/>
  <c r="F19" i="2" s="1"/>
  <c r="C17" i="13"/>
  <c r="C16" i="13"/>
  <c r="B13" i="13"/>
  <c r="B14" i="13" s="1"/>
  <c r="I7" i="3"/>
  <c r="A7" i="7"/>
  <c r="A4" i="5"/>
  <c r="A4" i="3"/>
  <c r="F7" i="5"/>
  <c r="D7" i="5"/>
  <c r="A8" i="2"/>
  <c r="E8" i="2" s="1"/>
  <c r="D7" i="2"/>
  <c r="L7" i="2" s="1"/>
  <c r="A8" i="3"/>
  <c r="A9" i="3" s="1"/>
  <c r="A10" i="3" s="1"/>
  <c r="E10" i="3" s="1"/>
  <c r="I8" i="3"/>
  <c r="B7" i="3"/>
  <c r="C7" i="3"/>
  <c r="K7" i="3"/>
  <c r="G7" i="3"/>
  <c r="E7" i="3"/>
  <c r="D15" i="7"/>
  <c r="D14" i="7"/>
  <c r="C15" i="7"/>
  <c r="C14" i="7"/>
  <c r="H19" i="2"/>
  <c r="A19" i="5"/>
  <c r="B18" i="5"/>
  <c r="E18" i="5"/>
  <c r="C18" i="5"/>
  <c r="A8" i="5"/>
  <c r="A9" i="5" s="1"/>
  <c r="L19" i="2"/>
  <c r="B19" i="2"/>
  <c r="E8" i="3"/>
  <c r="G8" i="3"/>
  <c r="E8" i="5"/>
  <c r="A9" i="2"/>
  <c r="I9" i="2" s="1"/>
  <c r="K9" i="3"/>
  <c r="C8" i="2" l="1"/>
  <c r="K9" i="2"/>
  <c r="B8" i="2"/>
  <c r="K8" i="3"/>
  <c r="K8" i="2"/>
  <c r="B9" i="2"/>
  <c r="G8" i="2"/>
  <c r="I8" i="2"/>
  <c r="B8" i="3"/>
  <c r="C8" i="3"/>
  <c r="J7" i="2"/>
  <c r="D18" i="5"/>
  <c r="F18" i="5"/>
  <c r="E9" i="5"/>
  <c r="C9" i="5"/>
  <c r="A10" i="5"/>
  <c r="E10" i="5" s="1"/>
  <c r="C14" i="13"/>
  <c r="B15" i="13"/>
  <c r="C15" i="13" s="1"/>
  <c r="C13" i="13"/>
  <c r="H7" i="2"/>
  <c r="C9" i="2"/>
  <c r="G9" i="2"/>
  <c r="E9" i="2"/>
  <c r="F7" i="2"/>
  <c r="D7" i="3"/>
  <c r="L7" i="3" s="1"/>
  <c r="B9" i="3"/>
  <c r="I9" i="3"/>
  <c r="E9" i="3"/>
  <c r="C9" i="3"/>
  <c r="G9" i="3"/>
  <c r="E19" i="5"/>
  <c r="B19" i="5"/>
  <c r="C19" i="5"/>
  <c r="A20" i="5"/>
  <c r="G10" i="3"/>
  <c r="K10" i="3"/>
  <c r="A11" i="3"/>
  <c r="C10" i="3"/>
  <c r="I10" i="3"/>
  <c r="B10" i="3"/>
  <c r="A10" i="2"/>
  <c r="B9" i="5"/>
  <c r="B8" i="5"/>
  <c r="C8" i="5"/>
  <c r="D8" i="2" l="1"/>
  <c r="H8" i="2" s="1"/>
  <c r="D9" i="3"/>
  <c r="F9" i="3" s="1"/>
  <c r="J8" i="2"/>
  <c r="F8" i="2"/>
  <c r="D10" i="3"/>
  <c r="L10" i="3" s="1"/>
  <c r="D9" i="2"/>
  <c r="J9" i="2" s="1"/>
  <c r="D28" i="13"/>
  <c r="D12" i="10"/>
  <c r="D14" i="13"/>
  <c r="D8" i="3"/>
  <c r="D27" i="13"/>
  <c r="D11" i="10"/>
  <c r="D13" i="13"/>
  <c r="C10" i="5"/>
  <c r="A11" i="5"/>
  <c r="E11" i="5" s="1"/>
  <c r="B10" i="5"/>
  <c r="F10" i="5" s="1"/>
  <c r="H7" i="3"/>
  <c r="J7" i="3"/>
  <c r="F7" i="3"/>
  <c r="D19" i="5"/>
  <c r="F19" i="5"/>
  <c r="F8" i="5"/>
  <c r="D8" i="5"/>
  <c r="G10" i="2"/>
  <c r="C10" i="2"/>
  <c r="A11" i="2"/>
  <c r="B10" i="2"/>
  <c r="E10" i="2"/>
  <c r="K10" i="2"/>
  <c r="I10" i="2"/>
  <c r="K11" i="3"/>
  <c r="A12" i="3"/>
  <c r="B11" i="3"/>
  <c r="I11" i="3"/>
  <c r="G11" i="3"/>
  <c r="E11" i="3"/>
  <c r="C11" i="3"/>
  <c r="J10" i="3"/>
  <c r="F10" i="3"/>
  <c r="D9" i="5"/>
  <c r="F9" i="5"/>
  <c r="H9" i="3"/>
  <c r="A21" i="5"/>
  <c r="B20" i="5"/>
  <c r="E20" i="5"/>
  <c r="C20" i="5"/>
  <c r="L9" i="2" l="1"/>
  <c r="J9" i="3"/>
  <c r="L9" i="3"/>
  <c r="H10" i="3"/>
  <c r="F9" i="2"/>
  <c r="L8" i="2"/>
  <c r="J8" i="3"/>
  <c r="H8" i="3"/>
  <c r="L8" i="3"/>
  <c r="F8" i="3"/>
  <c r="C11" i="5"/>
  <c r="D10" i="2"/>
  <c r="J10" i="2" s="1"/>
  <c r="H9" i="2"/>
  <c r="D29" i="13"/>
  <c r="D15" i="13"/>
  <c r="D13" i="10"/>
  <c r="A12" i="5"/>
  <c r="C12" i="5" s="1"/>
  <c r="D10" i="5"/>
  <c r="B11" i="5"/>
  <c r="I12" i="3"/>
  <c r="G12" i="3"/>
  <c r="B12" i="3"/>
  <c r="E12" i="3"/>
  <c r="C12" i="3"/>
  <c r="K12" i="3"/>
  <c r="D11" i="3"/>
  <c r="E12" i="5"/>
  <c r="D20" i="5"/>
  <c r="F20" i="5"/>
  <c r="E21" i="5"/>
  <c r="C21" i="5"/>
  <c r="A22" i="5"/>
  <c r="B21" i="5"/>
  <c r="I11" i="2"/>
  <c r="G11" i="2"/>
  <c r="A12" i="2"/>
  <c r="K11" i="2"/>
  <c r="E11" i="2"/>
  <c r="B11" i="2"/>
  <c r="C11" i="2"/>
  <c r="D11" i="5" l="1"/>
  <c r="F11" i="5"/>
  <c r="L10" i="2"/>
  <c r="F10" i="2"/>
  <c r="B12" i="5"/>
  <c r="D12" i="5" s="1"/>
  <c r="D30" i="13"/>
  <c r="D16" i="13"/>
  <c r="D14" i="10"/>
  <c r="D11" i="2"/>
  <c r="J11" i="2" s="1"/>
  <c r="H10" i="2"/>
  <c r="D12" i="3"/>
  <c r="J12" i="3" s="1"/>
  <c r="A23" i="5"/>
  <c r="C22" i="5"/>
  <c r="B22" i="5"/>
  <c r="E22" i="5"/>
  <c r="J11" i="3"/>
  <c r="H11" i="3"/>
  <c r="L11" i="3"/>
  <c r="F11" i="3"/>
  <c r="F12" i="5"/>
  <c r="E12" i="2"/>
  <c r="I12" i="2"/>
  <c r="G12" i="2"/>
  <c r="K12" i="2"/>
  <c r="B12" i="2"/>
  <c r="C12" i="2"/>
  <c r="D21" i="5"/>
  <c r="F21" i="5"/>
  <c r="F12" i="3" l="1"/>
  <c r="F11" i="2"/>
  <c r="H12" i="3"/>
  <c r="D31" i="13"/>
  <c r="D17" i="13"/>
  <c r="D15" i="10"/>
  <c r="H11" i="2"/>
  <c r="L12" i="3"/>
  <c r="L11" i="2"/>
  <c r="B17" i="2"/>
  <c r="D12" i="2"/>
  <c r="B15" i="2"/>
  <c r="D15" i="2" s="1"/>
  <c r="B13" i="3"/>
  <c r="B16" i="2"/>
  <c r="E13" i="3"/>
  <c r="E15" i="2"/>
  <c r="E16" i="2"/>
  <c r="E17" i="2"/>
  <c r="F22" i="5"/>
  <c r="D22" i="5"/>
  <c r="K17" i="2"/>
  <c r="K15" i="2"/>
  <c r="K13" i="3"/>
  <c r="K16" i="2"/>
  <c r="G17" i="2"/>
  <c r="G15" i="2"/>
  <c r="G13" i="3"/>
  <c r="G16" i="2"/>
  <c r="C23" i="5"/>
  <c r="E23" i="5"/>
  <c r="B23" i="5"/>
  <c r="C17" i="2"/>
  <c r="C13" i="3"/>
  <c r="C14" i="3" s="1"/>
  <c r="C15" i="3" s="1"/>
  <c r="C16" i="3" s="1"/>
  <c r="C16" i="2"/>
  <c r="C15" i="2"/>
  <c r="I15" i="2"/>
  <c r="I16" i="2"/>
  <c r="I17" i="2"/>
  <c r="I13" i="3"/>
  <c r="E15" i="3" l="1"/>
  <c r="E16" i="3"/>
  <c r="E14" i="3"/>
  <c r="H12" i="2"/>
  <c r="L12" i="2"/>
  <c r="F12" i="2"/>
  <c r="J12" i="2"/>
  <c r="D13" i="3"/>
  <c r="D16" i="2"/>
  <c r="D17" i="2"/>
  <c r="I15" i="3"/>
  <c r="I14" i="3"/>
  <c r="I16" i="3"/>
  <c r="G14" i="3"/>
  <c r="G16" i="3"/>
  <c r="G15" i="3"/>
  <c r="K16" i="3"/>
  <c r="K14" i="3"/>
  <c r="K15" i="3"/>
  <c r="B15" i="3"/>
  <c r="D15" i="3" s="1"/>
  <c r="B14" i="3"/>
  <c r="D14" i="3" s="1"/>
  <c r="B16" i="3"/>
  <c r="D16" i="3" s="1"/>
  <c r="D23" i="5"/>
  <c r="F23" i="5"/>
  <c r="H13" i="3" l="1"/>
  <c r="H16" i="3"/>
  <c r="L16" i="3"/>
  <c r="J16" i="3"/>
  <c r="F16" i="3"/>
  <c r="F17" i="2"/>
  <c r="H17" i="2"/>
  <c r="J17" i="2"/>
  <c r="L17" i="2"/>
  <c r="F13" i="3"/>
  <c r="F14" i="3"/>
  <c r="L14" i="3"/>
  <c r="J14" i="3"/>
  <c r="H14" i="3"/>
  <c r="H16" i="2"/>
  <c r="F16" i="2"/>
  <c r="L16" i="2"/>
  <c r="J16" i="2"/>
  <c r="F15" i="2"/>
  <c r="J15" i="2"/>
  <c r="H15" i="2"/>
  <c r="L15" i="2"/>
  <c r="J15" i="3"/>
  <c r="H15" i="3"/>
  <c r="L15" i="3"/>
  <c r="F15" i="3"/>
  <c r="J13" i="3"/>
  <c r="L13" i="3"/>
  <c r="D30" i="27" l="1"/>
  <c r="I17" i="27" l="1"/>
  <c r="H16" i="27"/>
  <c r="I20" i="27"/>
  <c r="J18" i="5"/>
  <c r="J19" i="27"/>
  <c r="I19" i="5"/>
  <c r="I22" i="5"/>
  <c r="J22" i="5"/>
  <c r="H22" i="5"/>
  <c r="D32" i="27"/>
  <c r="D33" i="27"/>
  <c r="D29" i="27"/>
  <c r="D34" i="27"/>
  <c r="D31" i="27"/>
  <c r="H20" i="27" l="1"/>
  <c r="I19" i="27"/>
  <c r="H19" i="27"/>
  <c r="J16" i="27"/>
  <c r="I16" i="27"/>
  <c r="H17" i="27"/>
  <c r="J17" i="27"/>
  <c r="I18" i="5"/>
  <c r="J19" i="5"/>
  <c r="H18" i="5"/>
  <c r="H19" i="5"/>
  <c r="J20" i="27"/>
  <c r="J21" i="5"/>
  <c r="H21" i="5"/>
  <c r="I21" i="5"/>
  <c r="H20" i="5"/>
  <c r="J20" i="5"/>
  <c r="I20" i="5"/>
  <c r="J21" i="27"/>
  <c r="H21" i="27"/>
  <c r="I21" i="27"/>
  <c r="I18" i="27"/>
  <c r="J18" i="27"/>
  <c r="H18" i="27"/>
  <c r="J8" i="5"/>
  <c r="I8" i="5"/>
  <c r="H8" i="5"/>
  <c r="H8" i="27"/>
  <c r="J8" i="27"/>
  <c r="I8" i="27"/>
  <c r="I23" i="5"/>
  <c r="J23" i="5"/>
  <c r="H23" i="5"/>
  <c r="I11" i="27" l="1"/>
  <c r="H11" i="27"/>
  <c r="J11" i="27"/>
  <c r="H12" i="5"/>
  <c r="J12" i="5"/>
  <c r="I12" i="5"/>
  <c r="I10" i="27"/>
  <c r="H10" i="27"/>
  <c r="J10" i="27"/>
  <c r="I10" i="5"/>
  <c r="H10" i="5"/>
  <c r="J10" i="5"/>
  <c r="J11" i="5"/>
  <c r="I11" i="5"/>
  <c r="H11" i="5"/>
  <c r="H9" i="5"/>
  <c r="J9" i="5"/>
  <c r="I9" i="5"/>
  <c r="J12" i="27"/>
  <c r="I12" i="27"/>
  <c r="H12" i="27"/>
  <c r="I9" i="27"/>
  <c r="J9" i="27"/>
  <c r="H9" i="27"/>
  <c r="J7" i="27"/>
  <c r="H7" i="27"/>
  <c r="I7" i="27"/>
  <c r="I7" i="5"/>
  <c r="H7" i="5"/>
  <c r="J7" i="5"/>
  <c r="F31" i="13" l="1"/>
  <c r="F15" i="10"/>
  <c r="F17" i="13"/>
  <c r="M14" i="3" l="1"/>
  <c r="M16" i="3"/>
  <c r="M15" i="3"/>
  <c r="O13" i="3"/>
  <c r="N13" i="3"/>
  <c r="R13" i="3"/>
  <c r="Q13" i="3"/>
  <c r="P13" i="3"/>
  <c r="F26" i="13"/>
  <c r="F12" i="13"/>
  <c r="F10" i="10"/>
  <c r="P12" i="2"/>
  <c r="O12" i="2"/>
  <c r="Q12" i="2"/>
  <c r="M15" i="2"/>
  <c r="R12" i="2"/>
  <c r="N12" i="2"/>
  <c r="P15" i="3" l="1"/>
  <c r="R15" i="3"/>
  <c r="N15" i="3"/>
  <c r="Q15" i="3"/>
  <c r="O15" i="3"/>
  <c r="F29" i="13"/>
  <c r="F13" i="10"/>
  <c r="F15" i="13"/>
  <c r="N15" i="2"/>
  <c r="Q15" i="2"/>
  <c r="R15" i="2"/>
  <c r="M16" i="2"/>
  <c r="O15" i="2"/>
  <c r="P15" i="2"/>
  <c r="Q7" i="2"/>
  <c r="O7" i="2"/>
  <c r="N7" i="2"/>
  <c r="R7" i="2"/>
  <c r="P7" i="2"/>
  <c r="F27" i="13"/>
  <c r="F11" i="10"/>
  <c r="F13" i="13"/>
  <c r="F28" i="13"/>
  <c r="F12" i="10"/>
  <c r="F14" i="13"/>
  <c r="O16" i="3"/>
  <c r="Q16" i="3"/>
  <c r="N16" i="3"/>
  <c r="R16" i="3"/>
  <c r="P16" i="3"/>
  <c r="F30" i="13"/>
  <c r="F14" i="10"/>
  <c r="F16" i="13"/>
  <c r="P14" i="3"/>
  <c r="Q14" i="3"/>
  <c r="R14" i="3"/>
  <c r="N14" i="3"/>
  <c r="O14" i="3"/>
  <c r="N8" i="3" l="1"/>
  <c r="R8" i="3"/>
  <c r="P8" i="3"/>
  <c r="Q8" i="3"/>
  <c r="O8" i="3"/>
  <c r="J37" i="13"/>
  <c r="J39" i="13" s="1"/>
  <c r="J27" i="13"/>
  <c r="J29" i="13" s="1"/>
  <c r="P11" i="2"/>
  <c r="N11" i="2"/>
  <c r="Q11" i="2"/>
  <c r="O11" i="2"/>
  <c r="R11" i="2"/>
  <c r="O9" i="2"/>
  <c r="Q9" i="2"/>
  <c r="P9" i="2"/>
  <c r="R9" i="2"/>
  <c r="N9" i="2"/>
  <c r="R12" i="3"/>
  <c r="N12" i="3"/>
  <c r="O12" i="3"/>
  <c r="P12" i="3"/>
  <c r="Q12" i="3"/>
  <c r="O10" i="2"/>
  <c r="R10" i="2"/>
  <c r="P10" i="2"/>
  <c r="N10" i="2"/>
  <c r="Q10" i="2"/>
  <c r="R10" i="3"/>
  <c r="Q10" i="3"/>
  <c r="P10" i="3"/>
  <c r="N10" i="3"/>
  <c r="O10" i="3"/>
  <c r="N8" i="2"/>
  <c r="P8" i="2"/>
  <c r="Q8" i="2"/>
  <c r="O8" i="2"/>
  <c r="R8" i="2"/>
  <c r="O16" i="2"/>
  <c r="N16" i="2"/>
  <c r="R16" i="2"/>
  <c r="P16" i="2"/>
  <c r="M17" i="2"/>
  <c r="Q16" i="2"/>
  <c r="N9" i="3"/>
  <c r="Q9" i="3"/>
  <c r="R9" i="3"/>
  <c r="O9" i="3"/>
  <c r="P9" i="3"/>
  <c r="O11" i="3"/>
  <c r="R11" i="3"/>
  <c r="Q11" i="3"/>
  <c r="P11" i="3"/>
  <c r="N11" i="3"/>
  <c r="P7" i="3"/>
  <c r="N7" i="3"/>
  <c r="R7" i="3"/>
  <c r="Q7" i="3"/>
  <c r="O7" i="3"/>
  <c r="P17" i="2" l="1"/>
  <c r="R17" i="2"/>
  <c r="N17" i="2"/>
  <c r="O17" i="2"/>
  <c r="Q17" i="2"/>
</calcChain>
</file>

<file path=xl/sharedStrings.xml><?xml version="1.0" encoding="utf-8"?>
<sst xmlns="http://schemas.openxmlformats.org/spreadsheetml/2006/main" count="328" uniqueCount="169">
  <si>
    <t>Cr</t>
  </si>
  <si>
    <t>University of Wisconsin - River Falls</t>
  </si>
  <si>
    <t>Undergraduate Fees</t>
  </si>
  <si>
    <t>Res</t>
  </si>
  <si>
    <t xml:space="preserve"> Recip</t>
  </si>
  <si>
    <t>Minn Recip</t>
  </si>
  <si>
    <t>+ Non Resident</t>
  </si>
  <si>
    <t>Non Resident</t>
  </si>
  <si>
    <t>MN Rec</t>
  </si>
  <si>
    <t>Non-Res</t>
  </si>
  <si>
    <t>Half Credit Undergraduate Fees</t>
  </si>
  <si>
    <t>Graduate Fees</t>
  </si>
  <si>
    <t>+Non Resident</t>
  </si>
  <si>
    <t>Half Credit Graduate Fees</t>
  </si>
  <si>
    <t>UW - River Falls</t>
  </si>
  <si>
    <t>Resident</t>
  </si>
  <si>
    <t>Non-Resident</t>
  </si>
  <si>
    <t>Undergraduate</t>
  </si>
  <si>
    <t>Graduate</t>
  </si>
  <si>
    <t>Senior (Age 60+)</t>
  </si>
  <si>
    <t>Tuition</t>
  </si>
  <si>
    <t>Recip</t>
  </si>
  <si>
    <t>Return to Wisconsin</t>
  </si>
  <si>
    <t>+ Return to Wisconsin</t>
  </si>
  <si>
    <t>+ Recip</t>
  </si>
  <si>
    <t>Total per Credit</t>
  </si>
  <si>
    <t>Differential</t>
  </si>
  <si>
    <t>Res+Diff</t>
  </si>
  <si>
    <t>Total Seg Fees</t>
  </si>
  <si>
    <t>Differential Tuition</t>
  </si>
  <si>
    <t xml:space="preserve">       University of Wisconsin - River Falls</t>
  </si>
  <si>
    <t>6-9</t>
  </si>
  <si>
    <t>9.5</t>
  </si>
  <si>
    <t>MN Rec Tuition</t>
  </si>
  <si>
    <t>Non-Res Tuition</t>
  </si>
  <si>
    <t>Per credit charge over 9 credits</t>
  </si>
  <si>
    <t>Credits</t>
  </si>
  <si>
    <t>Segregated Fee Note:</t>
  </si>
  <si>
    <t>Online Class Fee Note:</t>
  </si>
  <si>
    <t>Adult Degree Completion</t>
  </si>
  <si>
    <t>Course Subjects Offered by CBE: ACCT, BLAW, CBE, CSIS ECON, FINC, MKTG, MNGT, MSL</t>
  </si>
  <si>
    <t>Per credit charge over 6 credits</t>
  </si>
  <si>
    <t xml:space="preserve">on a "space available" basis with the instructor's approval at the per credit </t>
  </si>
  <si>
    <t xml:space="preserve">It is the responsibility of the student to seek permission to audit from the </t>
  </si>
  <si>
    <t>instructor and inform the Registrar's Office using the approved "audit" form.</t>
  </si>
  <si>
    <t>+MSE</t>
  </si>
  <si>
    <t>Midwest Student Exchange</t>
  </si>
  <si>
    <t>6-9 credits are the same price.</t>
  </si>
  <si>
    <t>*Audit rates do not apply if students are also taking classes for credit.  The normal</t>
  </si>
  <si>
    <t xml:space="preserve"> per-credit tuition rate applies to all classes when taking credit and audit classes in the same term.</t>
  </si>
  <si>
    <t>This rate applies to students with Program/Plan:</t>
  </si>
  <si>
    <t>ECHD.ES.PB</t>
  </si>
  <si>
    <t>ECHILD.ES</t>
  </si>
  <si>
    <t xml:space="preserve">BUSA.BS:ADC </t>
  </si>
  <si>
    <t xml:space="preserve">BUSA.BS:FINC.ADC </t>
  </si>
  <si>
    <t xml:space="preserve">BUSA.BS:MNGT.ADC </t>
  </si>
  <si>
    <t xml:space="preserve">BUSA.BS:MKTG.ADC </t>
  </si>
  <si>
    <t xml:space="preserve">New UWRF Student Fee:  </t>
  </si>
  <si>
    <t xml:space="preserve">New UWRF Transfer Student Fee: </t>
  </si>
  <si>
    <t xml:space="preserve">       Online Course Tuition and Fees      </t>
  </si>
  <si>
    <r>
      <t xml:space="preserve">Online Course Fees: </t>
    </r>
    <r>
      <rPr>
        <b/>
        <sz val="10"/>
        <rFont val="Arial"/>
        <family val="2"/>
      </rPr>
      <t>UWRF Business Courses</t>
    </r>
  </si>
  <si>
    <r>
      <t>3</t>
    </r>
    <r>
      <rPr>
        <sz val="10"/>
        <rFont val="Arial"/>
        <family val="2"/>
      </rPr>
      <t xml:space="preserve"> Credit course fee</t>
    </r>
  </si>
  <si>
    <t>Total =</t>
  </si>
  <si>
    <r>
      <t xml:space="preserve">Online Course Fees: </t>
    </r>
    <r>
      <rPr>
        <b/>
        <sz val="10"/>
        <rFont val="Arial"/>
        <family val="2"/>
      </rPr>
      <t>General UWRF Courses</t>
    </r>
  </si>
  <si>
    <t xml:space="preserve">No Plateau </t>
  </si>
  <si>
    <t>Master of Science in Communicative Disorders</t>
  </si>
  <si>
    <t>Seg Fees</t>
  </si>
  <si>
    <t>Total WI Res</t>
  </si>
  <si>
    <t>Total MN Rec</t>
  </si>
  <si>
    <t>Total Non-Res</t>
  </si>
  <si>
    <t>Total WI Resident</t>
  </si>
  <si>
    <t>New Student Fee</t>
  </si>
  <si>
    <t>Transfer Student Fee</t>
  </si>
  <si>
    <t>International Student Fee</t>
  </si>
  <si>
    <t>GIS.BAS</t>
  </si>
  <si>
    <t>GCEPS</t>
  </si>
  <si>
    <t>MBA</t>
  </si>
  <si>
    <t>CPTS.MS</t>
  </si>
  <si>
    <t>CEP.MS</t>
  </si>
  <si>
    <t>Grad STEMteach</t>
  </si>
  <si>
    <t>This rate applies to all Undergraduate SMGT &amp; HWM classes.</t>
  </si>
  <si>
    <t>This rate applies to all Graduate HWM classes.</t>
  </si>
  <si>
    <t>Online Class Fee</t>
  </si>
  <si>
    <t>College of Business &amp; Economics Online</t>
  </si>
  <si>
    <t>Undergraduate Application Fee</t>
  </si>
  <si>
    <t>Graduate Application Fee</t>
  </si>
  <si>
    <t>No Seg Fees</t>
  </si>
  <si>
    <t xml:space="preserve"> Differential</t>
  </si>
  <si>
    <t>Tuition =Class Fees</t>
  </si>
  <si>
    <t>Bachelor of Science-Applied Computing</t>
  </si>
  <si>
    <t>No Plateau for Summer</t>
  </si>
  <si>
    <t>Seg Fee</t>
  </si>
  <si>
    <t>Online fee</t>
  </si>
  <si>
    <t>Agricultural Engineering</t>
  </si>
  <si>
    <t>Junior and Senior Students Only 
(60 earned credits or greater)</t>
  </si>
  <si>
    <t>WI Resident</t>
  </si>
  <si>
    <t>Ag Engineering</t>
  </si>
  <si>
    <t>Total WI Resident &amp; MN Reciprocity</t>
  </si>
  <si>
    <t>+ MSE</t>
  </si>
  <si>
    <t>Total Return to Wisconsin</t>
  </si>
  <si>
    <t>Total MSE</t>
  </si>
  <si>
    <t>Total Non-Resident</t>
  </si>
  <si>
    <t>Per credit charge over 12 credits</t>
  </si>
  <si>
    <t>MSE Montessori Education</t>
  </si>
  <si>
    <t>Master of Science in Education</t>
  </si>
  <si>
    <t>Education Specialist in School Psychology</t>
  </si>
  <si>
    <t>Non-degree seeking students, taking ONLY audit classes, may audit a class</t>
  </si>
  <si>
    <t>audit fee.  Segregated fees will not be charged, nor will comparable services be</t>
  </si>
  <si>
    <t xml:space="preserve">           Board of Regent Authority</t>
  </si>
  <si>
    <t xml:space="preserve">    Board of Regent Authority</t>
  </si>
  <si>
    <t>Board of Regent Authority</t>
  </si>
  <si>
    <t xml:space="preserve">   Institutional Authority (Continuing Ed)</t>
  </si>
  <si>
    <t>Institutional Authority (Continuing Ed)</t>
  </si>
  <si>
    <t xml:space="preserve">               Board of Regent Authority</t>
  </si>
  <si>
    <t>UW System Authority (Service Based Pricing)</t>
  </si>
  <si>
    <t>PBAC, CEPS</t>
  </si>
  <si>
    <t xml:space="preserve">   Board of Regent Authority</t>
  </si>
  <si>
    <t xml:space="preserve">                   Board of Regent Authority</t>
  </si>
  <si>
    <t xml:space="preserve">          Board of Regent Authority</t>
  </si>
  <si>
    <t>This rate applies to students in the following Program/Plans:</t>
  </si>
  <si>
    <t xml:space="preserve">    University of Wisconsin - River Falls</t>
  </si>
  <si>
    <r>
      <t>Master of Business Administration</t>
    </r>
    <r>
      <rPr>
        <sz val="12"/>
        <rFont val="Arial"/>
        <family val="2"/>
      </rPr>
      <t xml:space="preserve"> </t>
    </r>
    <r>
      <rPr>
        <sz val="10"/>
        <rFont val="Arial"/>
        <family val="2"/>
      </rPr>
      <t>(UW System Authority - Service Based Pricing)</t>
    </r>
  </si>
  <si>
    <r>
      <t>Master of Science in Computer Science</t>
    </r>
    <r>
      <rPr>
        <sz val="12"/>
        <rFont val="Arial"/>
        <family val="2"/>
      </rPr>
      <t xml:space="preserve"> </t>
    </r>
    <r>
      <rPr>
        <sz val="10"/>
        <rFont val="Arial"/>
        <family val="2"/>
      </rPr>
      <t>(UW System Authority - Service Based Pricing)</t>
    </r>
  </si>
  <si>
    <t xml:space="preserve">                  UW System Authority - Service Based Pricing</t>
  </si>
  <si>
    <t xml:space="preserve">Traditional Double Room </t>
  </si>
  <si>
    <t xml:space="preserve">14 Meal Plan </t>
  </si>
  <si>
    <t>Ames Single or South Fork Suite</t>
  </si>
  <si>
    <t>Outbound Int'l Student Insurance</t>
  </si>
  <si>
    <t>Incoming Int'l Student Insurance (Fall)</t>
  </si>
  <si>
    <t>All Access Plan</t>
  </si>
  <si>
    <t>120 Block Plan</t>
  </si>
  <si>
    <t>60 Block Plan</t>
  </si>
  <si>
    <t>Incoming Int'l Exchange Student (Spring only)</t>
  </si>
  <si>
    <t>Geographic Information Systems</t>
  </si>
  <si>
    <t>Early Childhood Education</t>
  </si>
  <si>
    <t>Master of Science Strength and Conditioning</t>
  </si>
  <si>
    <t>Master of Science Clinical Exercise Physiology</t>
  </si>
  <si>
    <t xml:space="preserve">              UW System Authority - Service Based Pricing</t>
  </si>
  <si>
    <t>STAC.MS</t>
  </si>
  <si>
    <t>Audit Fees Per Credit</t>
  </si>
  <si>
    <t>MN Reciprocity</t>
  </si>
  <si>
    <t>Summer 2020-21</t>
  </si>
  <si>
    <t>Per term</t>
  </si>
  <si>
    <t xml:space="preserve">19 Meal Plan </t>
  </si>
  <si>
    <t>Ames Double Room, Single Room</t>
  </si>
  <si>
    <t>25 Block Plan</t>
  </si>
  <si>
    <t>10 Block Plan</t>
  </si>
  <si>
    <t>Per month</t>
  </si>
  <si>
    <t>Per credit</t>
  </si>
  <si>
    <r>
      <t>Incoming Int'l Student Insurance (</t>
    </r>
    <r>
      <rPr>
        <b/>
        <sz val="8"/>
        <rFont val="Arial"/>
        <family val="2"/>
      </rPr>
      <t>Spring &amp; Summer</t>
    </r>
    <r>
      <rPr>
        <b/>
        <sz val="10"/>
        <rFont val="Arial"/>
        <family val="2"/>
      </rPr>
      <t>)</t>
    </r>
  </si>
  <si>
    <t>(FY20 rate)</t>
  </si>
  <si>
    <t xml:space="preserve">      Class Fee</t>
  </si>
  <si>
    <t>Classes with Location = "Main UWRF Campus" are included in the calculation for segregated fee assessment.</t>
  </si>
  <si>
    <t xml:space="preserve">Class location codes are available from Additional Search Criteria or the class section link within the eSIS class search.  </t>
  </si>
  <si>
    <t>CBE classes (see subject list below) with Mode of Instruction = "On-Line" are assessed a $60.00 per credit online fee.</t>
  </si>
  <si>
    <t>Online classes (Mode of Instruction  = "On-Line") for subjects other than those offered by CBE have a $25.00 per credit online fee.</t>
  </si>
  <si>
    <t>Bachelor of Applied Science</t>
  </si>
  <si>
    <t>Environmental Engineering</t>
  </si>
  <si>
    <t>U W   E x t e n d e d   C a m p u s    C o l l a b o r a t i v e    P r o g r a m s</t>
  </si>
  <si>
    <t>Bachelor of Science Sustainable Management
Bachelor of Science Health &amp; Wellness Mgmt</t>
  </si>
  <si>
    <t>Master of Science Health &amp; Wellness Mgmt</t>
  </si>
  <si>
    <t>Total Tuition</t>
  </si>
  <si>
    <t>Associate of Arts and Sciences (Online)</t>
  </si>
  <si>
    <t>Master of Science Cybersecurity</t>
  </si>
  <si>
    <t xml:space="preserve">available. </t>
  </si>
  <si>
    <t>Any special course or online fees are the responsibility of the student.</t>
  </si>
  <si>
    <t>Temporarily waived by Board of Regents.  Previously was $25.</t>
  </si>
  <si>
    <t>CBE classes (see subject list below) with Mode of Instruction = "On-Line" are assessed a $25.00 per credit online fee.</t>
  </si>
  <si>
    <t>Online classes (Mode of Instruction  = "On-Line") for subjects other than those offered by CBE have a $10.00 per credit online fee.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</si>
</sst>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164" formatCode="0.0"/>
    <numFmt numFmtId="165" formatCode="&quot;$&quot;#,##0.00"/>
  </numFmts>
  <fonts count="2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6"/>
      <name val="NewsGoth Lt BT"/>
      <family val="2"/>
    </font>
    <font>
      <sz val="16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4"/>
      <name val="NewsGoth Lt BT"/>
      <family val="2"/>
    </font>
    <font>
      <sz val="14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sz val="14"/>
      <name val="Arial"/>
      <family val="2"/>
    </font>
    <font>
      <u/>
      <sz val="12"/>
      <name val="Arial"/>
      <family val="2"/>
    </font>
    <font>
      <b/>
      <sz val="14"/>
      <name val="Arial"/>
      <family val="2"/>
    </font>
    <font>
      <sz val="12"/>
      <color indexed="10"/>
      <name val="Arial"/>
      <family val="2"/>
    </font>
    <font>
      <sz val="12"/>
      <color indexed="12"/>
      <name val="Arial"/>
      <family val="2"/>
    </font>
    <font>
      <sz val="10"/>
      <color indexed="10"/>
      <name val="Arial"/>
      <family val="2"/>
    </font>
    <font>
      <sz val="12"/>
      <color indexed="30"/>
      <name val="Arial"/>
      <family val="2"/>
    </font>
    <font>
      <sz val="10"/>
      <name val="Arial Unicode MS"/>
      <family val="2"/>
    </font>
    <font>
      <sz val="8"/>
      <name val="Arial"/>
      <family val="2"/>
    </font>
    <font>
      <sz val="12"/>
      <color rgb="FFFF0000"/>
      <name val="Arial"/>
      <family val="2"/>
    </font>
    <font>
      <u/>
      <sz val="12"/>
      <name val="Univers (WN)"/>
    </font>
    <font>
      <b/>
      <sz val="12"/>
      <color indexed="12"/>
      <name val="Arial"/>
      <family val="2"/>
    </font>
    <font>
      <b/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60">
    <border>
      <left/>
      <right/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8" fillId="0" borderId="0"/>
    <xf numFmtId="9" fontId="1" fillId="0" borderId="0" applyFont="0" applyFill="0" applyBorder="0" applyAlignment="0" applyProtection="0"/>
  </cellStyleXfs>
  <cellXfs count="303">
    <xf numFmtId="0" fontId="0" fillId="0" borderId="0" xfId="0"/>
    <xf numFmtId="4" fontId="0" fillId="0" borderId="0" xfId="0" applyNumberFormat="1"/>
    <xf numFmtId="0" fontId="3" fillId="0" borderId="0" xfId="0" applyFont="1" applyAlignment="1">
      <alignment horizontal="centerContinuous"/>
    </xf>
    <xf numFmtId="0" fontId="4" fillId="0" borderId="0" xfId="0" applyFont="1" applyBorder="1" applyAlignment="1">
      <alignment horizontal="centerContinuous"/>
    </xf>
    <xf numFmtId="0" fontId="4" fillId="0" borderId="0" xfId="0" applyFont="1" applyBorder="1" applyAlignment="1" applyProtection="1">
      <alignment horizontal="centerContinuous"/>
      <protection locked="0"/>
    </xf>
    <xf numFmtId="0" fontId="0" fillId="0" borderId="0" xfId="0" applyBorder="1"/>
    <xf numFmtId="4" fontId="5" fillId="0" borderId="3" xfId="0" applyNumberFormat="1" applyFont="1" applyBorder="1" applyAlignment="1" applyProtection="1">
      <protection locked="0"/>
    </xf>
    <xf numFmtId="4" fontId="5" fillId="0" borderId="0" xfId="0" applyNumberFormat="1" applyFont="1" applyBorder="1" applyAlignment="1" applyProtection="1">
      <alignment horizontal="left" indent="2"/>
      <protection locked="0"/>
    </xf>
    <xf numFmtId="4" fontId="0" fillId="0" borderId="0" xfId="0" applyNumberFormat="1" applyBorder="1" applyAlignment="1" applyProtection="1">
      <alignment horizontal="left" indent="2"/>
      <protection locked="0"/>
    </xf>
    <xf numFmtId="1" fontId="5" fillId="0" borderId="0" xfId="0" applyNumberFormat="1" applyFont="1" applyBorder="1" applyAlignment="1" applyProtection="1">
      <alignment horizontal="right"/>
      <protection locked="0"/>
    </xf>
    <xf numFmtId="4" fontId="5" fillId="0" borderId="3" xfId="0" applyNumberFormat="1" applyFont="1" applyBorder="1"/>
    <xf numFmtId="0" fontId="7" fillId="0" borderId="0" xfId="0" applyFont="1" applyAlignment="1">
      <alignment horizontal="centerContinuous"/>
    </xf>
    <xf numFmtId="0" fontId="8" fillId="0" borderId="0" xfId="0" applyFont="1"/>
    <xf numFmtId="0" fontId="8" fillId="0" borderId="0" xfId="0" applyFont="1" applyBorder="1" applyAlignment="1">
      <alignment horizontal="centerContinuous"/>
    </xf>
    <xf numFmtId="0" fontId="8" fillId="0" borderId="0" xfId="0" applyFont="1" applyBorder="1" applyAlignment="1" applyProtection="1">
      <alignment horizontal="centerContinuous"/>
      <protection locked="0"/>
    </xf>
    <xf numFmtId="0" fontId="9" fillId="0" borderId="0" xfId="0" applyFont="1" applyAlignment="1">
      <alignment horizontal="centerContinuous" vertical="justify"/>
    </xf>
    <xf numFmtId="0" fontId="9" fillId="0" borderId="0" xfId="0" applyFont="1" applyAlignment="1">
      <alignment horizontal="centerContinuous"/>
    </xf>
    <xf numFmtId="0" fontId="6" fillId="0" borderId="0" xfId="0" applyFont="1"/>
    <xf numFmtId="4" fontId="5" fillId="0" borderId="2" xfId="0" applyNumberFormat="1" applyFont="1" applyBorder="1"/>
    <xf numFmtId="4" fontId="5" fillId="0" borderId="0" xfId="0" applyNumberFormat="1" applyFont="1" applyBorder="1"/>
    <xf numFmtId="0" fontId="10" fillId="0" borderId="0" xfId="0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11" fillId="0" borderId="0" xfId="0" applyFont="1" applyAlignment="1">
      <alignment horizontal="centerContinuous"/>
    </xf>
    <xf numFmtId="0" fontId="5" fillId="0" borderId="0" xfId="0" applyFont="1"/>
    <xf numFmtId="0" fontId="13" fillId="0" borderId="0" xfId="0" applyFont="1" applyAlignment="1">
      <alignment horizontal="centerContinuous" vertical="justify"/>
    </xf>
    <xf numFmtId="0" fontId="13" fillId="0" borderId="0" xfId="0" applyFont="1" applyAlignment="1">
      <alignment horizontal="centerContinuous"/>
    </xf>
    <xf numFmtId="0" fontId="11" fillId="0" borderId="0" xfId="0" applyFont="1"/>
    <xf numFmtId="0" fontId="9" fillId="0" borderId="0" xfId="0" applyFont="1"/>
    <xf numFmtId="40" fontId="0" fillId="0" borderId="0" xfId="0" applyNumberFormat="1"/>
    <xf numFmtId="4" fontId="5" fillId="0" borderId="0" xfId="0" applyNumberFormat="1" applyFont="1" applyFill="1" applyBorder="1" applyAlignment="1" applyProtection="1">
      <protection locked="0"/>
    </xf>
    <xf numFmtId="0" fontId="6" fillId="0" borderId="0" xfId="0" applyFont="1" applyBorder="1"/>
    <xf numFmtId="2" fontId="6" fillId="0" borderId="0" xfId="0" applyNumberFormat="1" applyFont="1"/>
    <xf numFmtId="4" fontId="15" fillId="0" borderId="2" xfId="0" applyNumberFormat="1" applyFont="1" applyBorder="1"/>
    <xf numFmtId="0" fontId="16" fillId="0" borderId="0" xfId="0" applyFont="1"/>
    <xf numFmtId="0" fontId="0" fillId="0" borderId="0" xfId="0" applyFill="1"/>
    <xf numFmtId="0" fontId="11" fillId="0" borderId="0" xfId="0" applyFont="1" applyBorder="1" applyAlignment="1">
      <alignment horizontal="centerContinuous"/>
    </xf>
    <xf numFmtId="0" fontId="2" fillId="0" borderId="0" xfId="0" applyFont="1"/>
    <xf numFmtId="49" fontId="18" fillId="0" borderId="0" xfId="1" applyNumberFormat="1"/>
    <xf numFmtId="0" fontId="8" fillId="0" borderId="0" xfId="0" applyFont="1" applyAlignment="1">
      <alignment horizontal="centerContinuous"/>
    </xf>
    <xf numFmtId="0" fontId="5" fillId="0" borderId="0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1" fontId="5" fillId="0" borderId="10" xfId="0" applyNumberFormat="1" applyFont="1" applyBorder="1" applyAlignment="1">
      <alignment horizontal="right"/>
    </xf>
    <xf numFmtId="1" fontId="5" fillId="0" borderId="11" xfId="0" applyNumberFormat="1" applyFont="1" applyBorder="1" applyAlignment="1">
      <alignment horizontal="right"/>
    </xf>
    <xf numFmtId="0" fontId="9" fillId="0" borderId="0" xfId="0" applyFont="1" applyBorder="1" applyAlignment="1">
      <alignment horizontal="centerContinuous"/>
    </xf>
    <xf numFmtId="1" fontId="5" fillId="0" borderId="0" xfId="0" applyNumberFormat="1" applyFont="1" applyBorder="1" applyAlignment="1">
      <alignment horizontal="center"/>
    </xf>
    <xf numFmtId="8" fontId="1" fillId="0" borderId="16" xfId="0" applyNumberFormat="1" applyFont="1" applyBorder="1"/>
    <xf numFmtId="1" fontId="5" fillId="0" borderId="27" xfId="0" applyNumberFormat="1" applyFont="1" applyBorder="1" applyAlignment="1">
      <alignment horizontal="right"/>
    </xf>
    <xf numFmtId="4" fontId="5" fillId="0" borderId="28" xfId="0" applyNumberFormat="1" applyFont="1" applyBorder="1"/>
    <xf numFmtId="0" fontId="1" fillId="0" borderId="0" xfId="0" applyFont="1"/>
    <xf numFmtId="1" fontId="9" fillId="0" borderId="0" xfId="0" applyNumberFormat="1" applyFont="1" applyBorder="1" applyAlignment="1" applyProtection="1">
      <protection locked="0"/>
    </xf>
    <xf numFmtId="4" fontId="9" fillId="0" borderId="0" xfId="0" applyNumberFormat="1" applyFont="1" applyBorder="1" applyAlignment="1" applyProtection="1">
      <alignment horizontal="left" indent="2"/>
      <protection locked="0"/>
    </xf>
    <xf numFmtId="1" fontId="9" fillId="0" borderId="0" xfId="0" applyNumberFormat="1" applyFont="1" applyBorder="1" applyAlignment="1" applyProtection="1">
      <alignment horizontal="right"/>
      <protection locked="0"/>
    </xf>
    <xf numFmtId="165" fontId="9" fillId="0" borderId="0" xfId="0" applyNumberFormat="1" applyFont="1" applyBorder="1" applyAlignment="1" applyProtection="1">
      <alignment horizontal="left" indent="2"/>
      <protection locked="0"/>
    </xf>
    <xf numFmtId="4" fontId="1" fillId="0" borderId="0" xfId="0" applyNumberFormat="1" applyFont="1" applyBorder="1" applyAlignment="1" applyProtection="1">
      <alignment horizontal="left" indent="2"/>
      <protection locked="0"/>
    </xf>
    <xf numFmtId="0" fontId="1" fillId="0" borderId="0" xfId="0" applyFont="1" applyBorder="1"/>
    <xf numFmtId="1" fontId="5" fillId="0" borderId="11" xfId="0" applyNumberFormat="1" applyFont="1" applyBorder="1" applyAlignment="1">
      <alignment horizontal="center"/>
    </xf>
    <xf numFmtId="1" fontId="5" fillId="0" borderId="27" xfId="0" applyNumberFormat="1" applyFont="1" applyBorder="1" applyAlignment="1">
      <alignment horizontal="center"/>
    </xf>
    <xf numFmtId="0" fontId="9" fillId="0" borderId="0" xfId="0" applyFont="1" applyAlignment="1">
      <alignment horizontal="left"/>
    </xf>
    <xf numFmtId="0" fontId="9" fillId="0" borderId="20" xfId="0" applyFont="1" applyBorder="1" applyAlignment="1">
      <alignment horizontal="left"/>
    </xf>
    <xf numFmtId="0" fontId="1" fillId="0" borderId="12" xfId="0" applyFont="1" applyBorder="1"/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4" fontId="1" fillId="0" borderId="33" xfId="0" applyNumberFormat="1" applyFont="1" applyBorder="1"/>
    <xf numFmtId="0" fontId="1" fillId="0" borderId="34" xfId="0" applyFont="1" applyBorder="1"/>
    <xf numFmtId="0" fontId="1" fillId="0" borderId="35" xfId="0" applyFont="1" applyBorder="1"/>
    <xf numFmtId="4" fontId="2" fillId="0" borderId="21" xfId="0" applyNumberFormat="1" applyFont="1" applyBorder="1"/>
    <xf numFmtId="0" fontId="1" fillId="0" borderId="22" xfId="0" applyFont="1" applyBorder="1"/>
    <xf numFmtId="4" fontId="1" fillId="0" borderId="21" xfId="0" applyNumberFormat="1" applyFont="1" applyFill="1" applyBorder="1"/>
    <xf numFmtId="165" fontId="1" fillId="0" borderId="16" xfId="0" applyNumberFormat="1" applyFont="1" applyBorder="1"/>
    <xf numFmtId="8" fontId="1" fillId="0" borderId="17" xfId="0" applyNumberFormat="1" applyFont="1" applyBorder="1"/>
    <xf numFmtId="4" fontId="1" fillId="0" borderId="21" xfId="0" applyNumberFormat="1" applyFont="1" applyBorder="1"/>
    <xf numFmtId="4" fontId="1" fillId="0" borderId="23" xfId="0" applyNumberFormat="1" applyFont="1" applyBorder="1"/>
    <xf numFmtId="0" fontId="1" fillId="0" borderId="14" xfId="0" applyFont="1" applyBorder="1"/>
    <xf numFmtId="0" fontId="1" fillId="0" borderId="15" xfId="0" applyFont="1" applyBorder="1"/>
    <xf numFmtId="4" fontId="1" fillId="0" borderId="0" xfId="0" applyNumberFormat="1" applyFont="1" applyBorder="1"/>
    <xf numFmtId="4" fontId="1" fillId="0" borderId="20" xfId="0" applyNumberFormat="1" applyFont="1" applyBorder="1"/>
    <xf numFmtId="0" fontId="1" fillId="0" borderId="13" xfId="0" applyFont="1" applyBorder="1"/>
    <xf numFmtId="4" fontId="2" fillId="0" borderId="23" xfId="0" applyNumberFormat="1" applyFont="1" applyBorder="1"/>
    <xf numFmtId="8" fontId="1" fillId="0" borderId="36" xfId="0" applyNumberFormat="1" applyFont="1" applyBorder="1"/>
    <xf numFmtId="0" fontId="5" fillId="0" borderId="37" xfId="0" applyFont="1" applyBorder="1" applyAlignment="1">
      <alignment horizontal="center" wrapText="1"/>
    </xf>
    <xf numFmtId="0" fontId="5" fillId="0" borderId="38" xfId="0" applyFont="1" applyBorder="1" applyAlignment="1">
      <alignment horizontal="center" wrapText="1"/>
    </xf>
    <xf numFmtId="1" fontId="9" fillId="2" borderId="0" xfId="0" applyNumberFormat="1" applyFont="1" applyFill="1" applyBorder="1" applyAlignment="1" applyProtection="1">
      <protection locked="0"/>
    </xf>
    <xf numFmtId="0" fontId="1" fillId="2" borderId="0" xfId="0" applyFont="1" applyFill="1"/>
    <xf numFmtId="4" fontId="5" fillId="2" borderId="0" xfId="0" applyNumberFormat="1" applyFont="1" applyFill="1" applyBorder="1" applyAlignment="1" applyProtection="1">
      <alignment horizontal="left" indent="2"/>
      <protection locked="0"/>
    </xf>
    <xf numFmtId="49" fontId="5" fillId="0" borderId="8" xfId="0" applyNumberFormat="1" applyFont="1" applyBorder="1" applyAlignment="1">
      <alignment horizontal="center" wrapText="1"/>
    </xf>
    <xf numFmtId="164" fontId="5" fillId="0" borderId="11" xfId="0" applyNumberFormat="1" applyFont="1" applyBorder="1" applyAlignment="1">
      <alignment horizontal="right"/>
    </xf>
    <xf numFmtId="164" fontId="5" fillId="0" borderId="27" xfId="0" applyNumberFormat="1" applyFont="1" applyBorder="1" applyAlignment="1">
      <alignment horizontal="right"/>
    </xf>
    <xf numFmtId="164" fontId="5" fillId="0" borderId="11" xfId="0" applyNumberFormat="1" applyFont="1" applyBorder="1" applyAlignment="1" applyProtection="1">
      <alignment horizontal="right"/>
      <protection locked="0"/>
    </xf>
    <xf numFmtId="164" fontId="14" fillId="0" borderId="11" xfId="0" quotePrefix="1" applyNumberFormat="1" applyFont="1" applyBorder="1" applyAlignment="1" applyProtection="1">
      <alignment horizontal="right"/>
      <protection locked="0"/>
    </xf>
    <xf numFmtId="49" fontId="5" fillId="0" borderId="11" xfId="0" applyNumberFormat="1" applyFont="1" applyBorder="1" applyAlignment="1">
      <alignment horizontal="right"/>
    </xf>
    <xf numFmtId="0" fontId="5" fillId="0" borderId="11" xfId="0" applyFont="1" applyBorder="1"/>
    <xf numFmtId="0" fontId="5" fillId="0" borderId="27" xfId="0" applyFont="1" applyBorder="1"/>
    <xf numFmtId="4" fontId="5" fillId="0" borderId="28" xfId="0" applyNumberFormat="1" applyFont="1" applyBorder="1" applyAlignment="1" applyProtection="1">
      <protection locked="0"/>
    </xf>
    <xf numFmtId="4" fontId="5" fillId="2" borderId="3" xfId="0" applyNumberFormat="1" applyFont="1" applyFill="1" applyBorder="1" applyAlignment="1" applyProtection="1">
      <protection locked="0"/>
    </xf>
    <xf numFmtId="4" fontId="5" fillId="2" borderId="2" xfId="0" applyNumberFormat="1" applyFont="1" applyFill="1" applyBorder="1" applyAlignment="1" applyProtection="1">
      <protection locked="0"/>
    </xf>
    <xf numFmtId="4" fontId="5" fillId="3" borderId="2" xfId="0" applyNumberFormat="1" applyFont="1" applyFill="1" applyBorder="1" applyAlignment="1" applyProtection="1">
      <protection locked="0"/>
    </xf>
    <xf numFmtId="4" fontId="5" fillId="3" borderId="30" xfId="0" applyNumberFormat="1" applyFont="1" applyFill="1" applyBorder="1" applyAlignment="1" applyProtection="1">
      <protection locked="0"/>
    </xf>
    <xf numFmtId="4" fontId="5" fillId="3" borderId="28" xfId="0" applyNumberFormat="1" applyFont="1" applyFill="1" applyBorder="1" applyAlignment="1" applyProtection="1">
      <protection locked="0"/>
    </xf>
    <xf numFmtId="4" fontId="5" fillId="3" borderId="46" xfId="0" applyNumberFormat="1" applyFont="1" applyFill="1" applyBorder="1" applyAlignment="1" applyProtection="1">
      <protection locked="0"/>
    </xf>
    <xf numFmtId="0" fontId="5" fillId="3" borderId="42" xfId="0" applyFont="1" applyFill="1" applyBorder="1" applyAlignment="1">
      <alignment horizontal="center" wrapText="1"/>
    </xf>
    <xf numFmtId="4" fontId="5" fillId="3" borderId="1" xfId="0" applyNumberFormat="1" applyFont="1" applyFill="1" applyBorder="1"/>
    <xf numFmtId="4" fontId="5" fillId="3" borderId="2" xfId="0" applyNumberFormat="1" applyFont="1" applyFill="1" applyBorder="1"/>
    <xf numFmtId="4" fontId="5" fillId="2" borderId="3" xfId="0" applyNumberFormat="1" applyFont="1" applyFill="1" applyBorder="1"/>
    <xf numFmtId="4" fontId="5" fillId="2" borderId="2" xfId="0" applyNumberFormat="1" applyFont="1" applyFill="1" applyBorder="1"/>
    <xf numFmtId="4" fontId="5" fillId="2" borderId="4" xfId="0" applyNumberFormat="1" applyFont="1" applyFill="1" applyBorder="1"/>
    <xf numFmtId="8" fontId="2" fillId="2" borderId="0" xfId="0" applyNumberFormat="1" applyFont="1" applyFill="1" applyBorder="1"/>
    <xf numFmtId="165" fontId="9" fillId="0" borderId="0" xfId="0" applyNumberFormat="1" applyFont="1"/>
    <xf numFmtId="4" fontId="2" fillId="0" borderId="0" xfId="0" applyNumberFormat="1" applyFont="1"/>
    <xf numFmtId="0" fontId="5" fillId="2" borderId="8" xfId="0" applyFont="1" applyFill="1" applyBorder="1" applyAlignment="1">
      <alignment horizontal="center" wrapText="1"/>
    </xf>
    <xf numFmtId="4" fontId="5" fillId="2" borderId="28" xfId="0" applyNumberFormat="1" applyFont="1" applyFill="1" applyBorder="1"/>
    <xf numFmtId="0" fontId="5" fillId="2" borderId="41" xfId="0" applyFont="1" applyFill="1" applyBorder="1" applyAlignment="1">
      <alignment horizontal="center" wrapText="1"/>
    </xf>
    <xf numFmtId="4" fontId="5" fillId="2" borderId="44" xfId="0" applyNumberFormat="1" applyFont="1" applyFill="1" applyBorder="1"/>
    <xf numFmtId="0" fontId="5" fillId="3" borderId="8" xfId="0" applyFont="1" applyFill="1" applyBorder="1" applyAlignment="1">
      <alignment horizontal="center" wrapText="1"/>
    </xf>
    <xf numFmtId="0" fontId="5" fillId="3" borderId="43" xfId="0" applyFont="1" applyFill="1" applyBorder="1" applyAlignment="1">
      <alignment horizontal="center" wrapText="1"/>
    </xf>
    <xf numFmtId="0" fontId="5" fillId="3" borderId="45" xfId="0" applyFont="1" applyFill="1" applyBorder="1" applyAlignment="1">
      <alignment horizontal="center" wrapText="1"/>
    </xf>
    <xf numFmtId="0" fontId="5" fillId="3" borderId="9" xfId="0" applyFont="1" applyFill="1" applyBorder="1" applyAlignment="1">
      <alignment horizontal="center" wrapText="1"/>
    </xf>
    <xf numFmtId="4" fontId="5" fillId="3" borderId="30" xfId="0" applyNumberFormat="1" applyFont="1" applyFill="1" applyBorder="1"/>
    <xf numFmtId="0" fontId="6" fillId="2" borderId="0" xfId="0" applyFont="1" applyFill="1"/>
    <xf numFmtId="0" fontId="8" fillId="0" borderId="0" xfId="0" applyFont="1" applyAlignment="1">
      <alignment horizontal="center"/>
    </xf>
    <xf numFmtId="0" fontId="5" fillId="0" borderId="0" xfId="0" applyFont="1" applyFill="1" applyBorder="1" applyAlignment="1">
      <alignment horizontal="center" wrapText="1"/>
    </xf>
    <xf numFmtId="4" fontId="5" fillId="0" borderId="0" xfId="0" applyNumberFormat="1" applyFont="1" applyFill="1" applyBorder="1"/>
    <xf numFmtId="4" fontId="15" fillId="0" borderId="16" xfId="0" applyNumberFormat="1" applyFont="1" applyFill="1" applyBorder="1"/>
    <xf numFmtId="4" fontId="5" fillId="0" borderId="6" xfId="0" applyNumberFormat="1" applyFont="1" applyFill="1" applyBorder="1"/>
    <xf numFmtId="1" fontId="5" fillId="0" borderId="0" xfId="0" applyNumberFormat="1" applyFont="1" applyFill="1" applyBorder="1" applyAlignment="1">
      <alignment horizontal="right"/>
    </xf>
    <xf numFmtId="1" fontId="5" fillId="0" borderId="47" xfId="0" applyNumberFormat="1" applyFont="1" applyFill="1" applyBorder="1" applyAlignment="1">
      <alignment horizontal="right"/>
    </xf>
    <xf numFmtId="4" fontId="5" fillId="0" borderId="18" xfId="0" applyNumberFormat="1" applyFont="1" applyFill="1" applyBorder="1"/>
    <xf numFmtId="1" fontId="5" fillId="0" borderId="40" xfId="0" applyNumberFormat="1" applyFont="1" applyFill="1" applyBorder="1" applyAlignment="1">
      <alignment horizontal="right"/>
    </xf>
    <xf numFmtId="0" fontId="5" fillId="0" borderId="19" xfId="0" applyFont="1" applyFill="1" applyBorder="1" applyAlignment="1">
      <alignment horizontal="center" wrapText="1"/>
    </xf>
    <xf numFmtId="0" fontId="5" fillId="0" borderId="31" xfId="0" applyFont="1" applyFill="1" applyBorder="1" applyAlignment="1">
      <alignment horizontal="center" wrapText="1"/>
    </xf>
    <xf numFmtId="0" fontId="5" fillId="0" borderId="32" xfId="0" applyFont="1" applyFill="1" applyBorder="1" applyAlignment="1">
      <alignment horizontal="center" wrapText="1"/>
    </xf>
    <xf numFmtId="4" fontId="5" fillId="0" borderId="36" xfId="0" applyNumberFormat="1" applyFont="1" applyFill="1" applyBorder="1"/>
    <xf numFmtId="0" fontId="8" fillId="0" borderId="0" xfId="0" applyFont="1" applyBorder="1" applyAlignment="1"/>
    <xf numFmtId="0" fontId="5" fillId="0" borderId="51" xfId="0" applyFont="1" applyBorder="1" applyAlignment="1">
      <alignment horizontal="center" wrapText="1"/>
    </xf>
    <xf numFmtId="2" fontId="6" fillId="2" borderId="0" xfId="0" applyNumberFormat="1" applyFont="1" applyFill="1"/>
    <xf numFmtId="164" fontId="5" fillId="0" borderId="5" xfId="0" applyNumberFormat="1" applyFont="1" applyBorder="1" applyAlignment="1">
      <alignment horizontal="right"/>
    </xf>
    <xf numFmtId="164" fontId="5" fillId="0" borderId="52" xfId="0" applyNumberFormat="1" applyFont="1" applyBorder="1" applyAlignment="1">
      <alignment horizontal="right"/>
    </xf>
    <xf numFmtId="0" fontId="5" fillId="2" borderId="7" xfId="0" applyFont="1" applyFill="1" applyBorder="1" applyAlignment="1">
      <alignment horizontal="center" wrapText="1"/>
    </xf>
    <xf numFmtId="4" fontId="5" fillId="2" borderId="53" xfId="0" applyNumberFormat="1" applyFont="1" applyFill="1" applyBorder="1"/>
    <xf numFmtId="4" fontId="5" fillId="2" borderId="11" xfId="0" applyNumberFormat="1" applyFont="1" applyFill="1" applyBorder="1"/>
    <xf numFmtId="4" fontId="5" fillId="2" borderId="27" xfId="0" applyNumberFormat="1" applyFont="1" applyFill="1" applyBorder="1"/>
    <xf numFmtId="4" fontId="5" fillId="2" borderId="29" xfId="0" applyNumberFormat="1" applyFont="1" applyFill="1" applyBorder="1"/>
    <xf numFmtId="4" fontId="5" fillId="3" borderId="54" xfId="0" applyNumberFormat="1" applyFont="1" applyFill="1" applyBorder="1"/>
    <xf numFmtId="4" fontId="5" fillId="3" borderId="29" xfId="0" applyNumberFormat="1" applyFont="1" applyFill="1" applyBorder="1"/>
    <xf numFmtId="4" fontId="5" fillId="3" borderId="55" xfId="0" applyNumberFormat="1" applyFont="1" applyFill="1" applyBorder="1"/>
    <xf numFmtId="1" fontId="5" fillId="0" borderId="56" xfId="0" applyNumberFormat="1" applyFont="1" applyFill="1" applyBorder="1" applyAlignment="1">
      <alignment horizontal="right"/>
    </xf>
    <xf numFmtId="0" fontId="5" fillId="0" borderId="24" xfId="0" applyFont="1" applyBorder="1"/>
    <xf numFmtId="0" fontId="12" fillId="0" borderId="25" xfId="0" applyFont="1" applyBorder="1" applyAlignment="1">
      <alignment horizontal="center"/>
    </xf>
    <xf numFmtId="0" fontId="12" fillId="0" borderId="26" xfId="0" applyFont="1" applyBorder="1" applyAlignment="1">
      <alignment horizontal="center"/>
    </xf>
    <xf numFmtId="0" fontId="5" fillId="0" borderId="21" xfId="0" applyFont="1" applyBorder="1"/>
    <xf numFmtId="0" fontId="5" fillId="0" borderId="0" xfId="0" applyFont="1" applyBorder="1"/>
    <xf numFmtId="0" fontId="9" fillId="0" borderId="21" xfId="0" applyFont="1" applyBorder="1"/>
    <xf numFmtId="0" fontId="5" fillId="0" borderId="23" xfId="0" applyFont="1" applyBorder="1"/>
    <xf numFmtId="0" fontId="21" fillId="0" borderId="0" xfId="0" applyFont="1"/>
    <xf numFmtId="40" fontId="5" fillId="0" borderId="0" xfId="0" applyNumberFormat="1" applyFont="1"/>
    <xf numFmtId="4" fontId="22" fillId="2" borderId="2" xfId="0" applyNumberFormat="1" applyFont="1" applyFill="1" applyBorder="1"/>
    <xf numFmtId="4" fontId="22" fillId="0" borderId="2" xfId="0" applyNumberFormat="1" applyFont="1" applyBorder="1"/>
    <xf numFmtId="4" fontId="9" fillId="2" borderId="2" xfId="0" applyNumberFormat="1" applyFont="1" applyFill="1" applyBorder="1"/>
    <xf numFmtId="4" fontId="9" fillId="2" borderId="28" xfId="0" applyNumberFormat="1" applyFont="1" applyFill="1" applyBorder="1"/>
    <xf numFmtId="4" fontId="9" fillId="0" borderId="28" xfId="0" applyNumberFormat="1" applyFont="1" applyBorder="1"/>
    <xf numFmtId="4" fontId="9" fillId="2" borderId="29" xfId="0" applyNumberFormat="1" applyFont="1" applyFill="1" applyBorder="1"/>
    <xf numFmtId="4" fontId="9" fillId="2" borderId="44" xfId="0" applyNumberFormat="1" applyFont="1" applyFill="1" applyBorder="1"/>
    <xf numFmtId="4" fontId="9" fillId="3" borderId="54" xfId="0" applyNumberFormat="1" applyFont="1" applyFill="1" applyBorder="1"/>
    <xf numFmtId="4" fontId="9" fillId="3" borderId="29" xfId="0" applyNumberFormat="1" applyFont="1" applyFill="1" applyBorder="1"/>
    <xf numFmtId="4" fontId="9" fillId="3" borderId="55" xfId="0" applyNumberFormat="1" applyFont="1" applyFill="1" applyBorder="1"/>
    <xf numFmtId="0" fontId="7" fillId="0" borderId="0" xfId="0" applyFont="1" applyFill="1" applyAlignment="1">
      <alignment horizontal="centerContinuous"/>
    </xf>
    <xf numFmtId="0" fontId="8" fillId="0" borderId="0" xfId="0" applyFont="1" applyFill="1" applyBorder="1" applyAlignment="1">
      <alignment horizontal="centerContinuous"/>
    </xf>
    <xf numFmtId="0" fontId="0" fillId="0" borderId="0" xfId="0" applyFill="1" applyBorder="1"/>
    <xf numFmtId="4" fontId="5" fillId="0" borderId="0" xfId="0" applyNumberFormat="1" applyFont="1" applyFill="1" applyBorder="1" applyAlignment="1" applyProtection="1">
      <alignment horizontal="left" indent="2"/>
      <protection locked="0"/>
    </xf>
    <xf numFmtId="4" fontId="5" fillId="0" borderId="3" xfId="0" applyNumberFormat="1" applyFont="1" applyFill="1" applyBorder="1" applyAlignment="1" applyProtection="1">
      <protection locked="0"/>
    </xf>
    <xf numFmtId="4" fontId="5" fillId="0" borderId="28" xfId="0" applyNumberFormat="1" applyFont="1" applyFill="1" applyBorder="1" applyAlignment="1" applyProtection="1">
      <protection locked="0"/>
    </xf>
    <xf numFmtId="4" fontId="9" fillId="0" borderId="58" xfId="0" applyNumberFormat="1" applyFont="1" applyBorder="1"/>
    <xf numFmtId="4" fontId="9" fillId="0" borderId="46" xfId="0" applyNumberFormat="1" applyFont="1" applyBorder="1"/>
    <xf numFmtId="4" fontId="9" fillId="0" borderId="30" xfId="0" applyNumberFormat="1" applyFont="1" applyBorder="1"/>
    <xf numFmtId="0" fontId="9" fillId="0" borderId="39" xfId="0" applyFont="1" applyBorder="1" applyAlignment="1">
      <alignment horizontal="center" wrapText="1"/>
    </xf>
    <xf numFmtId="1" fontId="5" fillId="0" borderId="10" xfId="0" applyNumberFormat="1" applyFont="1" applyBorder="1" applyAlignment="1">
      <alignment horizontal="center"/>
    </xf>
    <xf numFmtId="4" fontId="9" fillId="2" borderId="58" xfId="0" applyNumberFormat="1" applyFont="1" applyFill="1" applyBorder="1"/>
    <xf numFmtId="0" fontId="9" fillId="0" borderId="50" xfId="0" applyFont="1" applyFill="1" applyBorder="1" applyAlignment="1">
      <alignment horizontal="center" wrapText="1"/>
    </xf>
    <xf numFmtId="4" fontId="9" fillId="0" borderId="48" xfId="0" applyNumberFormat="1" applyFont="1" applyFill="1" applyBorder="1"/>
    <xf numFmtId="4" fontId="9" fillId="0" borderId="49" xfId="0" applyNumberFormat="1" applyFont="1" applyFill="1" applyBorder="1"/>
    <xf numFmtId="4" fontId="9" fillId="0" borderId="57" xfId="0" applyNumberFormat="1" applyFont="1" applyFill="1" applyBorder="1"/>
    <xf numFmtId="4" fontId="5" fillId="2" borderId="0" xfId="0" applyNumberFormat="1" applyFont="1" applyFill="1" applyBorder="1"/>
    <xf numFmtId="4" fontId="15" fillId="0" borderId="3" xfId="0" applyNumberFormat="1" applyFont="1" applyBorder="1"/>
    <xf numFmtId="0" fontId="5" fillId="0" borderId="19" xfId="0" applyFont="1" applyBorder="1" applyAlignment="1">
      <alignment horizontal="center" wrapText="1"/>
    </xf>
    <xf numFmtId="0" fontId="5" fillId="0" borderId="31" xfId="0" applyFont="1" applyBorder="1" applyAlignment="1">
      <alignment horizontal="center" wrapText="1"/>
    </xf>
    <xf numFmtId="0" fontId="9" fillId="0" borderId="32" xfId="0" applyFont="1" applyBorder="1" applyAlignment="1">
      <alignment horizontal="center" wrapText="1"/>
    </xf>
    <xf numFmtId="9" fontId="1" fillId="0" borderId="0" xfId="2" applyFont="1"/>
    <xf numFmtId="0" fontId="1" fillId="0" borderId="0" xfId="0" applyFont="1" applyFill="1" applyBorder="1"/>
    <xf numFmtId="4" fontId="15" fillId="2" borderId="3" xfId="0" applyNumberFormat="1" applyFont="1" applyFill="1" applyBorder="1"/>
    <xf numFmtId="4" fontId="5" fillId="3" borderId="3" xfId="0" applyNumberFormat="1" applyFont="1" applyFill="1" applyBorder="1"/>
    <xf numFmtId="0" fontId="5" fillId="2" borderId="31" xfId="0" applyFont="1" applyFill="1" applyBorder="1" applyAlignment="1">
      <alignment horizontal="center" wrapText="1"/>
    </xf>
    <xf numFmtId="49" fontId="5" fillId="0" borderId="31" xfId="0" applyNumberFormat="1" applyFont="1" applyBorder="1" applyAlignment="1">
      <alignment horizontal="center" wrapText="1"/>
    </xf>
    <xf numFmtId="4" fontId="5" fillId="3" borderId="58" xfId="0" applyNumberFormat="1" applyFont="1" applyFill="1" applyBorder="1"/>
    <xf numFmtId="4" fontId="5" fillId="3" borderId="28" xfId="0" applyNumberFormat="1" applyFont="1" applyFill="1" applyBorder="1"/>
    <xf numFmtId="4" fontId="5" fillId="3" borderId="46" xfId="0" applyNumberFormat="1" applyFont="1" applyFill="1" applyBorder="1"/>
    <xf numFmtId="0" fontId="9" fillId="3" borderId="31" xfId="0" applyFont="1" applyFill="1" applyBorder="1" applyAlignment="1">
      <alignment horizontal="center" wrapText="1"/>
    </xf>
    <xf numFmtId="0" fontId="9" fillId="3" borderId="32" xfId="0" applyFont="1" applyFill="1" applyBorder="1" applyAlignment="1">
      <alignment horizontal="center" wrapText="1"/>
    </xf>
    <xf numFmtId="4" fontId="5" fillId="0" borderId="0" xfId="0" applyNumberFormat="1" applyFont="1" applyBorder="1" applyAlignment="1" applyProtection="1">
      <protection locked="0"/>
    </xf>
    <xf numFmtId="4" fontId="5" fillId="3" borderId="3" xfId="0" applyNumberFormat="1" applyFont="1" applyFill="1" applyBorder="1" applyAlignment="1" applyProtection="1">
      <protection locked="0"/>
    </xf>
    <xf numFmtId="0" fontId="5" fillId="0" borderId="19" xfId="0" applyFont="1" applyBorder="1" applyAlignment="1" applyProtection="1">
      <alignment horizontal="center" vertical="center" wrapText="1"/>
      <protection locked="0"/>
    </xf>
    <xf numFmtId="0" fontId="5" fillId="0" borderId="31" xfId="0" applyFont="1" applyBorder="1" applyAlignment="1" applyProtection="1">
      <alignment horizontal="center" vertical="center" wrapText="1"/>
      <protection locked="0"/>
    </xf>
    <xf numFmtId="0" fontId="5" fillId="2" borderId="31" xfId="0" applyFont="1" applyFill="1" applyBorder="1" applyAlignment="1" applyProtection="1">
      <alignment horizontal="center" vertical="center" wrapText="1"/>
      <protection locked="0"/>
    </xf>
    <xf numFmtId="0" fontId="5" fillId="0" borderId="31" xfId="0" quotePrefix="1" applyFont="1" applyBorder="1" applyAlignment="1" applyProtection="1">
      <alignment horizontal="center" vertical="center" wrapText="1"/>
      <protection locked="0"/>
    </xf>
    <xf numFmtId="49" fontId="5" fillId="0" borderId="31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31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31" xfId="0" applyFont="1" applyFill="1" applyBorder="1" applyAlignment="1" applyProtection="1">
      <alignment horizontal="center" vertical="center" wrapText="1"/>
      <protection locked="0"/>
    </xf>
    <xf numFmtId="0" fontId="5" fillId="3" borderId="32" xfId="0" applyFont="1" applyFill="1" applyBorder="1" applyAlignment="1" applyProtection="1">
      <alignment horizontal="center" vertical="center" wrapText="1"/>
      <protection locked="0"/>
    </xf>
    <xf numFmtId="1" fontId="5" fillId="0" borderId="11" xfId="0" applyNumberFormat="1" applyFont="1" applyBorder="1" applyAlignment="1" applyProtection="1">
      <alignment horizontal="right"/>
      <protection locked="0"/>
    </xf>
    <xf numFmtId="4" fontId="5" fillId="3" borderId="58" xfId="0" applyNumberFormat="1" applyFont="1" applyFill="1" applyBorder="1" applyAlignment="1" applyProtection="1">
      <protection locked="0"/>
    </xf>
    <xf numFmtId="1" fontId="9" fillId="2" borderId="23" xfId="0" applyNumberFormat="1" applyFont="1" applyFill="1" applyBorder="1" applyAlignment="1" applyProtection="1">
      <alignment horizontal="left"/>
      <protection locked="0"/>
    </xf>
    <xf numFmtId="4" fontId="9" fillId="2" borderId="14" xfId="0" applyNumberFormat="1" applyFont="1" applyFill="1" applyBorder="1" applyAlignment="1" applyProtection="1">
      <protection locked="0"/>
    </xf>
    <xf numFmtId="4" fontId="5" fillId="0" borderId="14" xfId="0" applyNumberFormat="1" applyFont="1" applyBorder="1" applyAlignment="1" applyProtection="1">
      <protection locked="0"/>
    </xf>
    <xf numFmtId="4" fontId="5" fillId="0" borderId="14" xfId="0" applyNumberFormat="1" applyFont="1" applyFill="1" applyBorder="1" applyAlignment="1" applyProtection="1">
      <protection locked="0"/>
    </xf>
    <xf numFmtId="4" fontId="5" fillId="0" borderId="15" xfId="0" applyNumberFormat="1" applyFont="1" applyFill="1" applyBorder="1" applyAlignment="1" applyProtection="1">
      <protection locked="0"/>
    </xf>
    <xf numFmtId="1" fontId="5" fillId="0" borderId="19" xfId="0" applyNumberFormat="1" applyFont="1" applyBorder="1" applyAlignment="1" applyProtection="1">
      <alignment horizontal="right"/>
      <protection locked="0"/>
    </xf>
    <xf numFmtId="4" fontId="5" fillId="0" borderId="31" xfId="0" applyNumberFormat="1" applyFont="1" applyBorder="1" applyAlignment="1" applyProtection="1">
      <protection locked="0"/>
    </xf>
    <xf numFmtId="4" fontId="5" fillId="2" borderId="31" xfId="0" applyNumberFormat="1" applyFont="1" applyFill="1" applyBorder="1" applyAlignment="1" applyProtection="1">
      <protection locked="0"/>
    </xf>
    <xf numFmtId="4" fontId="5" fillId="0" borderId="31" xfId="0" applyNumberFormat="1" applyFont="1" applyFill="1" applyBorder="1" applyAlignment="1" applyProtection="1">
      <protection locked="0"/>
    </xf>
    <xf numFmtId="4" fontId="5" fillId="3" borderId="31" xfId="0" applyNumberFormat="1" applyFont="1" applyFill="1" applyBorder="1" applyAlignment="1" applyProtection="1">
      <protection locked="0"/>
    </xf>
    <xf numFmtId="4" fontId="5" fillId="3" borderId="32" xfId="0" applyNumberFormat="1" applyFont="1" applyFill="1" applyBorder="1" applyAlignment="1" applyProtection="1">
      <protection locked="0"/>
    </xf>
    <xf numFmtId="4" fontId="0" fillId="0" borderId="22" xfId="0" applyNumberFormat="1" applyBorder="1" applyAlignment="1" applyProtection="1">
      <alignment horizontal="left" indent="2"/>
      <protection locked="0"/>
    </xf>
    <xf numFmtId="1" fontId="5" fillId="0" borderId="23" xfId="0" applyNumberFormat="1" applyFont="1" applyBorder="1" applyAlignment="1" applyProtection="1">
      <alignment horizontal="right"/>
      <protection locked="0"/>
    </xf>
    <xf numFmtId="4" fontId="9" fillId="0" borderId="14" xfId="0" applyNumberFormat="1" applyFont="1" applyBorder="1" applyAlignment="1" applyProtection="1">
      <alignment horizontal="left" indent="2"/>
      <protection locked="0"/>
    </xf>
    <xf numFmtId="4" fontId="5" fillId="0" borderId="14" xfId="0" applyNumberFormat="1" applyFont="1" applyBorder="1" applyAlignment="1" applyProtection="1">
      <alignment horizontal="left" indent="2"/>
      <protection locked="0"/>
    </xf>
    <xf numFmtId="4" fontId="17" fillId="0" borderId="14" xfId="0" applyNumberFormat="1" applyFont="1" applyBorder="1" applyAlignment="1" applyProtection="1">
      <alignment horizontal="left" indent="2"/>
      <protection locked="0"/>
    </xf>
    <xf numFmtId="4" fontId="0" fillId="0" borderId="14" xfId="0" applyNumberFormat="1" applyFill="1" applyBorder="1"/>
    <xf numFmtId="4" fontId="0" fillId="0" borderId="14" xfId="0" applyNumberFormat="1" applyBorder="1" applyAlignment="1" applyProtection="1">
      <alignment horizontal="left" indent="2"/>
      <protection locked="0"/>
    </xf>
    <xf numFmtId="4" fontId="0" fillId="0" borderId="15" xfId="0" applyNumberFormat="1" applyBorder="1" applyAlignment="1" applyProtection="1">
      <alignment horizontal="left" indent="2"/>
      <protection locked="0"/>
    </xf>
    <xf numFmtId="1" fontId="9" fillId="0" borderId="21" xfId="0" applyNumberFormat="1" applyFont="1" applyBorder="1" applyAlignment="1" applyProtection="1">
      <protection locked="0"/>
    </xf>
    <xf numFmtId="1" fontId="5" fillId="0" borderId="10" xfId="0" applyNumberFormat="1" applyFont="1" applyBorder="1" applyAlignment="1" applyProtection="1">
      <alignment horizontal="right"/>
      <protection locked="0"/>
    </xf>
    <xf numFmtId="4" fontId="15" fillId="0" borderId="2" xfId="0" applyNumberFormat="1" applyFont="1" applyBorder="1" applyAlignment="1" applyProtection="1">
      <protection locked="0"/>
    </xf>
    <xf numFmtId="4" fontId="9" fillId="2" borderId="2" xfId="0" applyNumberFormat="1" applyFont="1" applyFill="1" applyBorder="1" applyAlignment="1" applyProtection="1">
      <protection locked="0"/>
    </xf>
    <xf numFmtId="4" fontId="15" fillId="0" borderId="2" xfId="0" applyNumberFormat="1" applyFont="1" applyFill="1" applyBorder="1" applyAlignment="1" applyProtection="1">
      <protection locked="0"/>
    </xf>
    <xf numFmtId="0" fontId="5" fillId="0" borderId="37" xfId="0" applyFont="1" applyBorder="1" applyAlignment="1" applyProtection="1">
      <alignment horizontal="center" vertical="center" wrapText="1"/>
      <protection locked="0"/>
    </xf>
    <xf numFmtId="0" fontId="5" fillId="0" borderId="38" xfId="0" applyFont="1" applyBorder="1" applyAlignment="1" applyProtection="1">
      <alignment horizontal="center" vertical="center" wrapText="1"/>
      <protection locked="0"/>
    </xf>
    <xf numFmtId="0" fontId="5" fillId="2" borderId="38" xfId="0" applyFont="1" applyFill="1" applyBorder="1" applyAlignment="1" applyProtection="1">
      <alignment horizontal="center" vertical="center" wrapText="1"/>
      <protection locked="0"/>
    </xf>
    <xf numFmtId="0" fontId="5" fillId="0" borderId="38" xfId="0" quotePrefix="1" applyFont="1" applyBorder="1" applyAlignment="1" applyProtection="1">
      <alignment horizontal="center" vertical="center" wrapText="1"/>
      <protection locked="0"/>
    </xf>
    <xf numFmtId="49" fontId="5" fillId="0" borderId="38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38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38" xfId="0" applyFont="1" applyFill="1" applyBorder="1" applyAlignment="1" applyProtection="1">
      <alignment horizontal="center" vertical="center" wrapText="1"/>
      <protection locked="0"/>
    </xf>
    <xf numFmtId="0" fontId="5" fillId="3" borderId="39" xfId="0" applyFont="1" applyFill="1" applyBorder="1" applyAlignment="1" applyProtection="1">
      <alignment horizontal="center" vertical="center" wrapText="1"/>
      <protection locked="0"/>
    </xf>
    <xf numFmtId="4" fontId="14" fillId="0" borderId="3" xfId="0" applyNumberFormat="1" applyFont="1" applyBorder="1" applyAlignment="1" applyProtection="1">
      <protection locked="0"/>
    </xf>
    <xf numFmtId="4" fontId="14" fillId="2" borderId="3" xfId="0" applyNumberFormat="1" applyFont="1" applyFill="1" applyBorder="1" applyAlignment="1" applyProtection="1">
      <protection locked="0"/>
    </xf>
    <xf numFmtId="4" fontId="20" fillId="0" borderId="3" xfId="0" applyNumberFormat="1" applyFont="1" applyBorder="1" applyAlignment="1" applyProtection="1">
      <protection locked="0"/>
    </xf>
    <xf numFmtId="4" fontId="20" fillId="2" borderId="3" xfId="0" applyNumberFormat="1" applyFont="1" applyFill="1" applyBorder="1" applyAlignment="1" applyProtection="1">
      <protection locked="0"/>
    </xf>
    <xf numFmtId="4" fontId="14" fillId="0" borderId="3" xfId="0" applyNumberFormat="1" applyFont="1" applyFill="1" applyBorder="1" applyAlignment="1" applyProtection="1">
      <protection locked="0"/>
    </xf>
    <xf numFmtId="4" fontId="14" fillId="3" borderId="3" xfId="0" applyNumberFormat="1" applyFont="1" applyFill="1" applyBorder="1" applyAlignment="1" applyProtection="1">
      <protection locked="0"/>
    </xf>
    <xf numFmtId="4" fontId="20" fillId="3" borderId="3" xfId="0" applyNumberFormat="1" applyFont="1" applyFill="1" applyBorder="1" applyAlignment="1" applyProtection="1">
      <protection locked="0"/>
    </xf>
    <xf numFmtId="4" fontId="14" fillId="3" borderId="58" xfId="0" applyNumberFormat="1" applyFont="1" applyFill="1" applyBorder="1" applyAlignment="1" applyProtection="1">
      <protection locked="0"/>
    </xf>
    <xf numFmtId="4" fontId="5" fillId="2" borderId="28" xfId="0" applyNumberFormat="1" applyFont="1" applyFill="1" applyBorder="1" applyAlignment="1" applyProtection="1">
      <protection locked="0"/>
    </xf>
    <xf numFmtId="0" fontId="13" fillId="0" borderId="0" xfId="0" applyFont="1"/>
    <xf numFmtId="0" fontId="8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1" fillId="0" borderId="3" xfId="0" applyFont="1" applyBorder="1"/>
    <xf numFmtId="0" fontId="1" fillId="0" borderId="3" xfId="0" applyFont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4" fontId="1" fillId="0" borderId="3" xfId="0" applyNumberFormat="1" applyFont="1" applyBorder="1"/>
    <xf numFmtId="4" fontId="1" fillId="5" borderId="3" xfId="0" applyNumberFormat="1" applyFont="1" applyFill="1" applyBorder="1"/>
    <xf numFmtId="4" fontId="1" fillId="4" borderId="3" xfId="0" applyNumberFormat="1" applyFont="1" applyFill="1" applyBorder="1"/>
    <xf numFmtId="0" fontId="2" fillId="0" borderId="3" xfId="0" applyFont="1" applyBorder="1"/>
    <xf numFmtId="4" fontId="2" fillId="0" borderId="3" xfId="0" applyNumberFormat="1" applyFont="1" applyBorder="1"/>
    <xf numFmtId="4" fontId="2" fillId="5" borderId="3" xfId="0" applyNumberFormat="1" applyFont="1" applyFill="1" applyBorder="1"/>
    <xf numFmtId="4" fontId="2" fillId="4" borderId="3" xfId="0" applyNumberFormat="1" applyFont="1" applyFill="1" applyBorder="1"/>
    <xf numFmtId="0" fontId="8" fillId="0" borderId="0" xfId="0" applyFont="1" applyFill="1" applyBorder="1" applyAlignment="1">
      <alignment horizontal="center"/>
    </xf>
    <xf numFmtId="1" fontId="9" fillId="0" borderId="0" xfId="0" applyNumberFormat="1" applyFont="1" applyFill="1" applyBorder="1" applyAlignment="1" applyProtection="1">
      <protection locked="0"/>
    </xf>
    <xf numFmtId="0" fontId="8" fillId="0" borderId="0" xfId="0" applyFont="1" applyFill="1" applyBorder="1" applyAlignment="1"/>
    <xf numFmtId="0" fontId="13" fillId="0" borderId="0" xfId="0" applyFont="1" applyFill="1" applyBorder="1"/>
    <xf numFmtId="0" fontId="8" fillId="0" borderId="0" xfId="0" applyFont="1" applyFill="1" applyBorder="1"/>
    <xf numFmtId="0" fontId="9" fillId="0" borderId="0" xfId="0" applyFont="1" applyFill="1" applyBorder="1" applyAlignment="1">
      <alignment horizontal="center" wrapText="1"/>
    </xf>
    <xf numFmtId="4" fontId="15" fillId="0" borderId="0" xfId="0" applyNumberFormat="1" applyFont="1" applyFill="1" applyBorder="1"/>
    <xf numFmtId="4" fontId="9" fillId="0" borderId="0" xfId="0" applyNumberFormat="1" applyFont="1" applyFill="1" applyBorder="1"/>
    <xf numFmtId="0" fontId="8" fillId="0" borderId="0" xfId="0" applyFont="1" applyBorder="1" applyAlignment="1">
      <alignment horizontal="left"/>
    </xf>
    <xf numFmtId="0" fontId="8" fillId="0" borderId="0" xfId="0" applyFont="1" applyAlignment="1">
      <alignment horizontal="right"/>
    </xf>
    <xf numFmtId="0" fontId="5" fillId="0" borderId="0" xfId="0" applyFont="1" applyAlignment="1">
      <alignment horizontal="left"/>
    </xf>
    <xf numFmtId="0" fontId="5" fillId="0" borderId="0" xfId="0" applyFont="1" applyBorder="1" applyAlignment="1">
      <alignment horizontal="left"/>
    </xf>
    <xf numFmtId="0" fontId="1" fillId="0" borderId="0" xfId="0" applyFont="1" applyAlignment="1">
      <alignment horizontal="left"/>
    </xf>
    <xf numFmtId="4" fontId="5" fillId="0" borderId="59" xfId="0" applyNumberFormat="1" applyFont="1" applyFill="1" applyBorder="1"/>
    <xf numFmtId="4" fontId="5" fillId="0" borderId="0" xfId="0" applyNumberFormat="1" applyFont="1" applyBorder="1" applyAlignment="1">
      <alignment horizontal="right"/>
    </xf>
    <xf numFmtId="4" fontId="5" fillId="0" borderId="22" xfId="0" applyNumberFormat="1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5" fillId="0" borderId="22" xfId="0" applyFont="1" applyBorder="1" applyAlignment="1">
      <alignment horizontal="right"/>
    </xf>
    <xf numFmtId="2" fontId="5" fillId="0" borderId="0" xfId="0" applyNumberFormat="1" applyFont="1" applyBorder="1" applyAlignment="1">
      <alignment horizontal="right"/>
    </xf>
    <xf numFmtId="2" fontId="5" fillId="0" borderId="14" xfId="0" applyNumberFormat="1" applyFont="1" applyBorder="1" applyAlignment="1">
      <alignment horizontal="right"/>
    </xf>
    <xf numFmtId="4" fontId="5" fillId="0" borderId="14" xfId="0" applyNumberFormat="1" applyFont="1" applyBorder="1" applyAlignment="1">
      <alignment horizontal="right"/>
    </xf>
    <xf numFmtId="4" fontId="5" fillId="0" borderId="15" xfId="0" applyNumberFormat="1" applyFont="1" applyBorder="1" applyAlignment="1">
      <alignment horizontal="right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 wrapText="1"/>
    </xf>
    <xf numFmtId="1" fontId="9" fillId="2" borderId="0" xfId="0" applyNumberFormat="1" applyFont="1" applyFill="1" applyProtection="1">
      <protection locked="0"/>
    </xf>
    <xf numFmtId="4" fontId="9" fillId="0" borderId="0" xfId="0" applyNumberFormat="1" applyFont="1" applyAlignment="1" applyProtection="1">
      <alignment horizontal="left" indent="2"/>
      <protection locked="0"/>
    </xf>
    <xf numFmtId="1" fontId="9" fillId="2" borderId="0" xfId="0" applyNumberFormat="1" applyFont="1" applyFill="1" applyAlignment="1" applyProtection="1">
      <alignment horizontal="left"/>
      <protection locked="0"/>
    </xf>
    <xf numFmtId="4" fontId="1" fillId="2" borderId="0" xfId="0" applyNumberFormat="1" applyFont="1" applyFill="1" applyAlignment="1" applyProtection="1">
      <alignment horizontal="left" indent="2"/>
      <protection locked="0"/>
    </xf>
    <xf numFmtId="4" fontId="5" fillId="2" borderId="0" xfId="0" applyNumberFormat="1" applyFont="1" applyFill="1" applyAlignment="1" applyProtection="1">
      <alignment horizontal="left" indent="2"/>
      <protection locked="0"/>
    </xf>
    <xf numFmtId="1" fontId="5" fillId="0" borderId="0" xfId="0" applyNumberFormat="1" applyFont="1" applyAlignment="1" applyProtection="1">
      <alignment horizontal="right"/>
      <protection locked="0"/>
    </xf>
    <xf numFmtId="4" fontId="1" fillId="0" borderId="0" xfId="0" applyNumberFormat="1" applyFont="1" applyAlignment="1" applyProtection="1">
      <alignment horizontal="left" indent="2"/>
      <protection locked="0"/>
    </xf>
    <xf numFmtId="4" fontId="5" fillId="0" borderId="0" xfId="0" applyNumberFormat="1" applyFont="1" applyAlignment="1" applyProtection="1">
      <alignment horizontal="left" indent="2"/>
      <protection locked="0"/>
    </xf>
    <xf numFmtId="0" fontId="8" fillId="0" borderId="0" xfId="0" applyFont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8" fillId="0" borderId="0" xfId="0" applyFont="1" applyAlignment="1">
      <alignment horizontal="left"/>
    </xf>
    <xf numFmtId="0" fontId="8" fillId="0" borderId="0" xfId="0" applyFont="1" applyBorder="1" applyAlignment="1">
      <alignment horizontal="center"/>
    </xf>
    <xf numFmtId="0" fontId="0" fillId="0" borderId="0" xfId="0" applyAlignment="1"/>
    <xf numFmtId="0" fontId="8" fillId="0" borderId="0" xfId="0" applyFont="1" applyAlignment="1">
      <alignment horizontal="left" vertical="top" wrapText="1"/>
    </xf>
    <xf numFmtId="0" fontId="8" fillId="0" borderId="0" xfId="0" applyFont="1" applyAlignment="1">
      <alignment horizontal="left" wrapText="1"/>
    </xf>
  </cellXfs>
  <cellStyles count="3">
    <cellStyle name="Normal" xfId="0" builtinId="0"/>
    <cellStyle name="Normal_sheet1_1" xfId="1" xr:uid="{00000000-0005-0000-0000-000001000000}"/>
    <cellStyle name="Percent" xfId="2" builtinId="5"/>
  </cellStyles>
  <dxfs count="0"/>
  <tableStyles count="0" defaultTableStyle="TableStyleMedium9" defaultPivotStyle="PivotStyleLight16"/>
  <colors>
    <mruColors>
      <color rgb="FFDDDD7F"/>
      <color rgb="FFDADA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342900</xdr:colOff>
      <xdr:row>0</xdr:row>
      <xdr:rowOff>47625</xdr:rowOff>
    </xdr:from>
    <xdr:to>
      <xdr:col>2</xdr:col>
      <xdr:colOff>723900</xdr:colOff>
      <xdr:row>3</xdr:row>
      <xdr:rowOff>219075</xdr:rowOff>
    </xdr:to>
    <xdr:pic>
      <xdr:nvPicPr>
        <xdr:cNvPr id="7313" name="Picture 1">
          <a:extLst>
            <a:ext uri="{FF2B5EF4-FFF2-40B4-BE49-F238E27FC236}">
              <a16:creationId xmlns:a16="http://schemas.microsoft.com/office/drawing/2014/main" id="{00000000-0008-0000-0000-000091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47625"/>
          <a:ext cx="176212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342900</xdr:colOff>
      <xdr:row>0</xdr:row>
      <xdr:rowOff>47625</xdr:rowOff>
    </xdr:from>
    <xdr:to>
      <xdr:col>2</xdr:col>
      <xdr:colOff>600075</xdr:colOff>
      <xdr:row>3</xdr:row>
      <xdr:rowOff>161925</xdr:rowOff>
    </xdr:to>
    <xdr:pic>
      <xdr:nvPicPr>
        <xdr:cNvPr id="2197" name="Picture 5">
          <a:extLst>
            <a:ext uri="{FF2B5EF4-FFF2-40B4-BE49-F238E27FC236}">
              <a16:creationId xmlns:a16="http://schemas.microsoft.com/office/drawing/2014/main" id="{00000000-0008-0000-0100-00009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47625"/>
          <a:ext cx="1562100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47625</xdr:rowOff>
    </xdr:from>
    <xdr:to>
      <xdr:col>2</xdr:col>
      <xdr:colOff>561975</xdr:colOff>
      <xdr:row>3</xdr:row>
      <xdr:rowOff>219075</xdr:rowOff>
    </xdr:to>
    <xdr:pic>
      <xdr:nvPicPr>
        <xdr:cNvPr id="6291" name="Picture 3">
          <a:extLst>
            <a:ext uri="{FF2B5EF4-FFF2-40B4-BE49-F238E27FC236}">
              <a16:creationId xmlns:a16="http://schemas.microsoft.com/office/drawing/2014/main" id="{00000000-0008-0000-0300-000093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47625"/>
          <a:ext cx="1562100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0</xdr:row>
      <xdr:rowOff>47625</xdr:rowOff>
    </xdr:from>
    <xdr:to>
      <xdr:col>3</xdr:col>
      <xdr:colOff>180975</xdr:colOff>
      <xdr:row>3</xdr:row>
      <xdr:rowOff>47625</xdr:rowOff>
    </xdr:to>
    <xdr:pic>
      <xdr:nvPicPr>
        <xdr:cNvPr id="17437" name="Picture 2">
          <a:extLst>
            <a:ext uri="{FF2B5EF4-FFF2-40B4-BE49-F238E27FC236}">
              <a16:creationId xmlns:a16="http://schemas.microsoft.com/office/drawing/2014/main" id="{00000000-0008-0000-0500-00001D4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4381500"/>
          <a:ext cx="1581150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0</xdr:row>
      <xdr:rowOff>47625</xdr:rowOff>
    </xdr:from>
    <xdr:to>
      <xdr:col>3</xdr:col>
      <xdr:colOff>180975</xdr:colOff>
      <xdr:row>3</xdr:row>
      <xdr:rowOff>47625</xdr:rowOff>
    </xdr:to>
    <xdr:pic>
      <xdr:nvPicPr>
        <xdr:cNvPr id="12380" name="Picture 2">
          <a:extLst>
            <a:ext uri="{FF2B5EF4-FFF2-40B4-BE49-F238E27FC236}">
              <a16:creationId xmlns:a16="http://schemas.microsoft.com/office/drawing/2014/main" id="{00000000-0008-0000-0600-00005C3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47625"/>
          <a:ext cx="151447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38100</xdr:colOff>
      <xdr:row>0</xdr:row>
      <xdr:rowOff>47625</xdr:rowOff>
    </xdr:from>
    <xdr:to>
      <xdr:col>3</xdr:col>
      <xdr:colOff>180975</xdr:colOff>
      <xdr:row>3</xdr:row>
      <xdr:rowOff>47625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47625"/>
          <a:ext cx="166687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38100</xdr:rowOff>
    </xdr:from>
    <xdr:to>
      <xdr:col>2</xdr:col>
      <xdr:colOff>190500</xdr:colOff>
      <xdr:row>4</xdr:row>
      <xdr:rowOff>38100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1181100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66675</xdr:colOff>
      <xdr:row>0</xdr:row>
      <xdr:rowOff>38100</xdr:rowOff>
    </xdr:from>
    <xdr:to>
      <xdr:col>2</xdr:col>
      <xdr:colOff>590550</xdr:colOff>
      <xdr:row>3</xdr:row>
      <xdr:rowOff>209550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156210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57150</xdr:rowOff>
    </xdr:from>
    <xdr:to>
      <xdr:col>2</xdr:col>
      <xdr:colOff>219075</xdr:colOff>
      <xdr:row>3</xdr:row>
      <xdr:rowOff>57150</xdr:rowOff>
    </xdr:to>
    <xdr:pic>
      <xdr:nvPicPr>
        <xdr:cNvPr id="14417" name="Picture 2">
          <a:extLst>
            <a:ext uri="{FF2B5EF4-FFF2-40B4-BE49-F238E27FC236}">
              <a16:creationId xmlns:a16="http://schemas.microsoft.com/office/drawing/2014/main" id="{00000000-0008-0000-0800-0000513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57150"/>
          <a:ext cx="164782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47625</xdr:colOff>
      <xdr:row>0</xdr:row>
      <xdr:rowOff>38100</xdr:rowOff>
    </xdr:from>
    <xdr:to>
      <xdr:col>2</xdr:col>
      <xdr:colOff>190500</xdr:colOff>
      <xdr:row>3</xdr:row>
      <xdr:rowOff>38100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157162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47625</xdr:colOff>
      <xdr:row>0</xdr:row>
      <xdr:rowOff>38100</xdr:rowOff>
    </xdr:from>
    <xdr:to>
      <xdr:col>2</xdr:col>
      <xdr:colOff>190500</xdr:colOff>
      <xdr:row>3</xdr:row>
      <xdr:rowOff>38100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157162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0</xdr:row>
      <xdr:rowOff>47625</xdr:rowOff>
    </xdr:from>
    <xdr:to>
      <xdr:col>3</xdr:col>
      <xdr:colOff>180975</xdr:colOff>
      <xdr:row>3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47625"/>
          <a:ext cx="1666875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38100</xdr:colOff>
      <xdr:row>0</xdr:row>
      <xdr:rowOff>47625</xdr:rowOff>
    </xdr:from>
    <xdr:to>
      <xdr:col>3</xdr:col>
      <xdr:colOff>180975</xdr:colOff>
      <xdr:row>3</xdr:row>
      <xdr:rowOff>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DC64BE8-B02D-4DAE-BE73-EFC6F4C24C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7828" y="47625"/>
          <a:ext cx="1721509" cy="5821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198409</xdr:colOff>
      <xdr:row>0</xdr:row>
      <xdr:rowOff>74587</xdr:rowOff>
    </xdr:from>
    <xdr:to>
      <xdr:col>1</xdr:col>
      <xdr:colOff>533581</xdr:colOff>
      <xdr:row>3</xdr:row>
      <xdr:rowOff>34507</xdr:rowOff>
    </xdr:to>
    <xdr:pic>
      <xdr:nvPicPr>
        <xdr:cNvPr id="8339" name="Picture 3">
          <a:extLst>
            <a:ext uri="{FF2B5EF4-FFF2-40B4-BE49-F238E27FC236}">
              <a16:creationId xmlns:a16="http://schemas.microsoft.com/office/drawing/2014/main" id="{00000000-0008-0000-0A00-0000932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409" y="74587"/>
          <a:ext cx="1629134" cy="5896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43"/>
  <sheetViews>
    <sheetView tabSelected="1" zoomScale="90" workbookViewId="0">
      <selection activeCell="A44" sqref="A44"/>
    </sheetView>
  </sheetViews>
  <sheetFormatPr defaultRowHeight="13.2"/>
  <cols>
    <col min="1" max="1" width="6" customWidth="1"/>
    <col min="2" max="2" width="14.77734375" customWidth="1"/>
    <col min="3" max="3" width="12.88671875" customWidth="1"/>
    <col min="4" max="4" width="12.21875" customWidth="1"/>
    <col min="5" max="5" width="12" customWidth="1"/>
    <col min="6" max="6" width="13.6640625" customWidth="1"/>
    <col min="7" max="7" width="11.77734375" customWidth="1"/>
    <col min="8" max="8" width="13.109375" customWidth="1"/>
    <col min="9" max="10" width="11.77734375" customWidth="1"/>
    <col min="11" max="11" width="11.77734375" style="34" customWidth="1"/>
    <col min="12" max="12" width="14.6640625" customWidth="1"/>
    <col min="13" max="13" width="10" customWidth="1"/>
    <col min="14" max="18" width="11.6640625" customWidth="1"/>
  </cols>
  <sheetData>
    <row r="1" spans="1:18" s="12" customFormat="1" ht="17.399999999999999">
      <c r="A1" s="11" t="s">
        <v>1</v>
      </c>
      <c r="B1" s="11"/>
      <c r="C1" s="11"/>
      <c r="D1" s="11"/>
      <c r="E1" s="11"/>
      <c r="F1" s="11"/>
      <c r="G1" s="11"/>
      <c r="H1" s="11"/>
      <c r="I1" s="11"/>
      <c r="J1" s="11"/>
      <c r="K1" s="165"/>
      <c r="L1" s="11"/>
      <c r="M1" s="11"/>
      <c r="N1" s="11"/>
      <c r="O1" s="11"/>
      <c r="P1" s="11"/>
      <c r="Q1" s="11"/>
      <c r="R1" s="11"/>
    </row>
    <row r="2" spans="1:18" s="12" customFormat="1" ht="17.399999999999999">
      <c r="A2" s="13" t="s">
        <v>2</v>
      </c>
      <c r="B2" s="13"/>
      <c r="C2" s="13"/>
      <c r="D2" s="13"/>
      <c r="E2" s="13"/>
      <c r="F2" s="13"/>
      <c r="G2" s="13"/>
      <c r="H2" s="13"/>
      <c r="I2" s="13"/>
      <c r="J2" s="13"/>
      <c r="K2" s="166"/>
      <c r="L2" s="13"/>
      <c r="M2" s="13"/>
      <c r="N2" s="13"/>
      <c r="O2" s="14"/>
      <c r="P2" s="14"/>
      <c r="Q2" s="14"/>
      <c r="R2" s="13"/>
    </row>
    <row r="3" spans="1:18" s="12" customFormat="1" ht="17.399999999999999">
      <c r="A3" s="13"/>
      <c r="B3" s="13"/>
      <c r="C3" s="13"/>
      <c r="D3" s="13"/>
      <c r="E3" s="13"/>
      <c r="F3" s="13"/>
      <c r="G3" s="13"/>
      <c r="H3" s="272" t="s">
        <v>108</v>
      </c>
      <c r="I3" s="13"/>
      <c r="J3" s="13"/>
      <c r="K3" s="166"/>
      <c r="L3" s="13"/>
      <c r="M3" s="13"/>
      <c r="N3" s="13"/>
      <c r="O3" s="14"/>
      <c r="P3" s="14"/>
      <c r="Q3" s="14"/>
      <c r="R3" s="13"/>
    </row>
    <row r="4" spans="1:18" s="12" customFormat="1" ht="17.399999999999999">
      <c r="A4" s="13" t="s">
        <v>141</v>
      </c>
      <c r="B4" s="13"/>
      <c r="C4" s="13"/>
      <c r="D4" s="13"/>
      <c r="E4" s="13"/>
      <c r="F4" s="13"/>
      <c r="G4" s="13"/>
      <c r="H4" s="13"/>
      <c r="I4" s="13"/>
      <c r="J4" s="13"/>
      <c r="K4" s="166"/>
      <c r="L4" s="13"/>
      <c r="M4" s="13"/>
      <c r="N4" s="13"/>
      <c r="O4" s="13"/>
      <c r="P4" s="13"/>
      <c r="Q4" s="13"/>
      <c r="R4" s="13"/>
    </row>
    <row r="5" spans="1:18" ht="13.8" thickBot="1">
      <c r="A5" s="5"/>
      <c r="B5" s="5"/>
      <c r="C5" s="5"/>
      <c r="D5" s="5"/>
      <c r="E5" s="5"/>
      <c r="F5" s="5"/>
      <c r="G5" s="5"/>
      <c r="H5" s="5"/>
      <c r="I5" s="5"/>
      <c r="J5" s="5"/>
      <c r="K5" s="167"/>
      <c r="L5" s="5"/>
      <c r="M5" s="5"/>
      <c r="N5" s="5"/>
      <c r="O5" s="5"/>
      <c r="P5" s="5"/>
      <c r="Q5" s="5"/>
      <c r="R5" s="5"/>
    </row>
    <row r="6" spans="1:18" ht="45.6" thickBot="1">
      <c r="A6" s="233" t="s">
        <v>0</v>
      </c>
      <c r="B6" s="234" t="s">
        <v>3</v>
      </c>
      <c r="C6" s="234" t="s">
        <v>26</v>
      </c>
      <c r="D6" s="235" t="s">
        <v>27</v>
      </c>
      <c r="E6" s="236" t="s">
        <v>24</v>
      </c>
      <c r="F6" s="235" t="s">
        <v>5</v>
      </c>
      <c r="G6" s="236" t="s">
        <v>23</v>
      </c>
      <c r="H6" s="235" t="s">
        <v>22</v>
      </c>
      <c r="I6" s="236" t="s">
        <v>45</v>
      </c>
      <c r="J6" s="235" t="s">
        <v>46</v>
      </c>
      <c r="K6" s="237" t="s">
        <v>6</v>
      </c>
      <c r="L6" s="238" t="s">
        <v>7</v>
      </c>
      <c r="M6" s="235" t="s">
        <v>28</v>
      </c>
      <c r="N6" s="239" t="s">
        <v>70</v>
      </c>
      <c r="O6" s="239" t="s">
        <v>8</v>
      </c>
      <c r="P6" s="239" t="s">
        <v>22</v>
      </c>
      <c r="Q6" s="239" t="s">
        <v>46</v>
      </c>
      <c r="R6" s="240" t="s">
        <v>9</v>
      </c>
    </row>
    <row r="7" spans="1:18" ht="15.6">
      <c r="A7" s="229">
        <v>1</v>
      </c>
      <c r="B7" s="230">
        <v>262.43</v>
      </c>
      <c r="C7" s="230">
        <v>5.42</v>
      </c>
      <c r="D7" s="231">
        <f>B7+C7</f>
        <v>267.85000000000002</v>
      </c>
      <c r="E7" s="230">
        <v>52.18</v>
      </c>
      <c r="F7" s="231">
        <f>D7+E7</f>
        <v>320.02999999999997</v>
      </c>
      <c r="G7" s="230">
        <v>171.05</v>
      </c>
      <c r="H7" s="231">
        <f>D7+G7</f>
        <v>438.9</v>
      </c>
      <c r="I7" s="230">
        <v>131.22</v>
      </c>
      <c r="J7" s="231">
        <f t="shared" ref="J7:J12" si="0">D7+I7</f>
        <v>399.07</v>
      </c>
      <c r="K7" s="232">
        <v>315.54000000000002</v>
      </c>
      <c r="L7" s="231">
        <f>D7+K7</f>
        <v>583.39</v>
      </c>
      <c r="M7" s="95">
        <v>106.13</v>
      </c>
      <c r="N7" s="96">
        <f t="shared" ref="N7:N17" si="1">D7+M7</f>
        <v>373.98</v>
      </c>
      <c r="O7" s="96">
        <f t="shared" ref="O7:O17" si="2">F7+M7</f>
        <v>426.16</v>
      </c>
      <c r="P7" s="96">
        <f t="shared" ref="P7:P17" si="3">H7+M7</f>
        <v>545.03</v>
      </c>
      <c r="Q7" s="96">
        <f t="shared" ref="Q7:Q12" si="4">J7+M7</f>
        <v>505.2</v>
      </c>
      <c r="R7" s="97">
        <f t="shared" ref="R7:R17" si="5">L7+M7</f>
        <v>689.52</v>
      </c>
    </row>
    <row r="8" spans="1:18" ht="15">
      <c r="A8" s="207">
        <f>A7+1</f>
        <v>2</v>
      </c>
      <c r="B8" s="6">
        <f>$B$7*A8</f>
        <v>524.86</v>
      </c>
      <c r="C8" s="6">
        <f>$C$7*A8</f>
        <v>10.84</v>
      </c>
      <c r="D8" s="94">
        <f t="shared" ref="D8:D17" si="6">B8+C8</f>
        <v>535.70000000000005</v>
      </c>
      <c r="E8" s="6">
        <f>$E$7*A8</f>
        <v>104.36</v>
      </c>
      <c r="F8" s="94">
        <f t="shared" ref="F8:F17" si="7">D8+E8</f>
        <v>640.05999999999995</v>
      </c>
      <c r="G8" s="6">
        <f>$G$7*A8</f>
        <v>342.1</v>
      </c>
      <c r="H8" s="94">
        <f t="shared" ref="H8:H17" si="8">D8+G8</f>
        <v>877.8</v>
      </c>
      <c r="I8" s="6">
        <f>$I$7*A8</f>
        <v>262.44</v>
      </c>
      <c r="J8" s="94">
        <f t="shared" si="0"/>
        <v>798.14</v>
      </c>
      <c r="K8" s="169">
        <f>$K$7*A8</f>
        <v>631.08000000000004</v>
      </c>
      <c r="L8" s="94">
        <f t="shared" ref="L8:L17" si="9">D8+K8</f>
        <v>1166.78</v>
      </c>
      <c r="M8" s="94">
        <v>166.65</v>
      </c>
      <c r="N8" s="198">
        <f t="shared" si="1"/>
        <v>702.35</v>
      </c>
      <c r="O8" s="198">
        <f t="shared" si="2"/>
        <v>806.71</v>
      </c>
      <c r="P8" s="198">
        <f t="shared" si="3"/>
        <v>1044.45</v>
      </c>
      <c r="Q8" s="198">
        <f t="shared" si="4"/>
        <v>964.79</v>
      </c>
      <c r="R8" s="208">
        <f t="shared" si="5"/>
        <v>1333.43</v>
      </c>
    </row>
    <row r="9" spans="1:18" ht="15">
      <c r="A9" s="207">
        <f>A8+1</f>
        <v>3</v>
      </c>
      <c r="B9" s="6">
        <f>$B$7*A9</f>
        <v>787.29</v>
      </c>
      <c r="C9" s="6">
        <f>$C$7*A9</f>
        <v>16.260000000000002</v>
      </c>
      <c r="D9" s="94">
        <f t="shared" si="6"/>
        <v>803.55</v>
      </c>
      <c r="E9" s="6">
        <f>$E$7*A9</f>
        <v>156.54</v>
      </c>
      <c r="F9" s="94">
        <f t="shared" si="7"/>
        <v>960.09</v>
      </c>
      <c r="G9" s="6">
        <f>$G$7*A9</f>
        <v>513.15</v>
      </c>
      <c r="H9" s="94">
        <f t="shared" si="8"/>
        <v>1316.7</v>
      </c>
      <c r="I9" s="6">
        <f>$I$7*A9</f>
        <v>393.66</v>
      </c>
      <c r="J9" s="94">
        <f t="shared" si="0"/>
        <v>1197.21</v>
      </c>
      <c r="K9" s="169">
        <f>$K$7*A9</f>
        <v>946.62</v>
      </c>
      <c r="L9" s="94">
        <f t="shared" si="9"/>
        <v>1750.17</v>
      </c>
      <c r="M9" s="94">
        <v>227.17</v>
      </c>
      <c r="N9" s="198">
        <f t="shared" si="1"/>
        <v>1030.72</v>
      </c>
      <c r="O9" s="198">
        <f t="shared" si="2"/>
        <v>1187.26</v>
      </c>
      <c r="P9" s="198">
        <f t="shared" si="3"/>
        <v>1543.87</v>
      </c>
      <c r="Q9" s="198">
        <f t="shared" si="4"/>
        <v>1424.38</v>
      </c>
      <c r="R9" s="208">
        <f t="shared" si="5"/>
        <v>1977.34</v>
      </c>
    </row>
    <row r="10" spans="1:18" ht="15">
      <c r="A10" s="207">
        <f>A9+1</f>
        <v>4</v>
      </c>
      <c r="B10" s="6">
        <f>$B$7*A10</f>
        <v>1049.72</v>
      </c>
      <c r="C10" s="6">
        <f>$C$7*A10</f>
        <v>21.68</v>
      </c>
      <c r="D10" s="94">
        <f t="shared" si="6"/>
        <v>1071.4000000000001</v>
      </c>
      <c r="E10" s="6">
        <f>$E$7*A10</f>
        <v>208.72</v>
      </c>
      <c r="F10" s="94">
        <f t="shared" si="7"/>
        <v>1280.1199999999999</v>
      </c>
      <c r="G10" s="6">
        <f>$G$7*A10</f>
        <v>684.2</v>
      </c>
      <c r="H10" s="94">
        <f t="shared" si="8"/>
        <v>1755.6</v>
      </c>
      <c r="I10" s="6">
        <f>$I$7*A10</f>
        <v>524.88</v>
      </c>
      <c r="J10" s="94">
        <f t="shared" si="0"/>
        <v>1596.28</v>
      </c>
      <c r="K10" s="169">
        <f>$K$7*A10</f>
        <v>1262.1600000000001</v>
      </c>
      <c r="L10" s="94">
        <f t="shared" si="9"/>
        <v>2333.56</v>
      </c>
      <c r="M10" s="94">
        <v>287.69</v>
      </c>
      <c r="N10" s="198">
        <f t="shared" si="1"/>
        <v>1359.09</v>
      </c>
      <c r="O10" s="198">
        <f t="shared" si="2"/>
        <v>1567.81</v>
      </c>
      <c r="P10" s="198">
        <f t="shared" si="3"/>
        <v>2043.29</v>
      </c>
      <c r="Q10" s="198">
        <f t="shared" si="4"/>
        <v>1883.97</v>
      </c>
      <c r="R10" s="208">
        <f t="shared" si="5"/>
        <v>2621.25</v>
      </c>
    </row>
    <row r="11" spans="1:18" ht="15">
      <c r="A11" s="207">
        <f>A10+1</f>
        <v>5</v>
      </c>
      <c r="B11" s="6">
        <f>$B$7*A11</f>
        <v>1312.15</v>
      </c>
      <c r="C11" s="6">
        <f>$C$7*A11</f>
        <v>27.1</v>
      </c>
      <c r="D11" s="94">
        <f t="shared" si="6"/>
        <v>1339.25</v>
      </c>
      <c r="E11" s="6">
        <f>$E$7*A11</f>
        <v>260.89999999999998</v>
      </c>
      <c r="F11" s="94">
        <f t="shared" si="7"/>
        <v>1600.15</v>
      </c>
      <c r="G11" s="6">
        <f>$G$7*A11</f>
        <v>855.25</v>
      </c>
      <c r="H11" s="94">
        <f t="shared" si="8"/>
        <v>2194.5</v>
      </c>
      <c r="I11" s="6">
        <f>$I$7*A11</f>
        <v>656.1</v>
      </c>
      <c r="J11" s="94">
        <f t="shared" si="0"/>
        <v>1995.35</v>
      </c>
      <c r="K11" s="169">
        <f>$K$7*A11</f>
        <v>1577.7</v>
      </c>
      <c r="L11" s="94">
        <f t="shared" si="9"/>
        <v>2916.95</v>
      </c>
      <c r="M11" s="94">
        <v>348.21</v>
      </c>
      <c r="N11" s="198">
        <f t="shared" si="1"/>
        <v>1687.46</v>
      </c>
      <c r="O11" s="198">
        <f t="shared" si="2"/>
        <v>1948.36</v>
      </c>
      <c r="P11" s="198">
        <f t="shared" si="3"/>
        <v>2542.71</v>
      </c>
      <c r="Q11" s="198">
        <f t="shared" si="4"/>
        <v>2343.56</v>
      </c>
      <c r="R11" s="208">
        <f t="shared" si="5"/>
        <v>3265.16</v>
      </c>
    </row>
    <row r="12" spans="1:18" ht="15">
      <c r="A12" s="207">
        <f>A11+1</f>
        <v>6</v>
      </c>
      <c r="B12" s="6">
        <f>$B$7*A12</f>
        <v>1574.58</v>
      </c>
      <c r="C12" s="6">
        <f>$C$7*A12</f>
        <v>32.520000000000003</v>
      </c>
      <c r="D12" s="94">
        <f t="shared" si="6"/>
        <v>1607.1</v>
      </c>
      <c r="E12" s="6">
        <f>$E$7*A12</f>
        <v>313.08</v>
      </c>
      <c r="F12" s="94">
        <f t="shared" si="7"/>
        <v>1920.18</v>
      </c>
      <c r="G12" s="6">
        <f>$G$7*A12</f>
        <v>1026.3</v>
      </c>
      <c r="H12" s="94">
        <f t="shared" si="8"/>
        <v>2633.4</v>
      </c>
      <c r="I12" s="6">
        <f>$I$7*A12</f>
        <v>787.32</v>
      </c>
      <c r="J12" s="94">
        <f t="shared" si="0"/>
        <v>2394.42</v>
      </c>
      <c r="K12" s="169">
        <f>$K$7*A12</f>
        <v>1893.24</v>
      </c>
      <c r="L12" s="94">
        <f t="shared" si="9"/>
        <v>3500.34</v>
      </c>
      <c r="M12" s="94">
        <v>408.8</v>
      </c>
      <c r="N12" s="198">
        <f t="shared" si="1"/>
        <v>2015.9</v>
      </c>
      <c r="O12" s="198">
        <f t="shared" si="2"/>
        <v>2328.98</v>
      </c>
      <c r="P12" s="198">
        <f t="shared" si="3"/>
        <v>3042.2</v>
      </c>
      <c r="Q12" s="198">
        <f t="shared" si="4"/>
        <v>2803.22</v>
      </c>
      <c r="R12" s="208">
        <f t="shared" si="5"/>
        <v>3909.14</v>
      </c>
    </row>
    <row r="13" spans="1:18" ht="16.2" thickBot="1">
      <c r="A13" s="209" t="s">
        <v>47</v>
      </c>
      <c r="B13" s="210"/>
      <c r="C13" s="210"/>
      <c r="D13" s="211"/>
      <c r="E13" s="211"/>
      <c r="F13" s="211"/>
      <c r="G13" s="211"/>
      <c r="H13" s="211"/>
      <c r="I13" s="211"/>
      <c r="J13" s="211"/>
      <c r="K13" s="212"/>
      <c r="L13" s="211"/>
      <c r="M13" s="211"/>
      <c r="N13" s="212"/>
      <c r="O13" s="212"/>
      <c r="P13" s="212"/>
      <c r="Q13" s="212"/>
      <c r="R13" s="213"/>
    </row>
    <row r="14" spans="1:18" ht="15.6" thickBot="1">
      <c r="A14" s="9"/>
      <c r="B14" s="197"/>
      <c r="C14" s="197"/>
      <c r="D14" s="197"/>
      <c r="E14" s="197"/>
      <c r="F14" s="197"/>
      <c r="G14" s="197"/>
      <c r="H14" s="197"/>
      <c r="I14" s="197"/>
      <c r="J14" s="197"/>
      <c r="K14" s="29"/>
      <c r="L14" s="197"/>
      <c r="M14" s="197"/>
      <c r="N14" s="29"/>
      <c r="O14" s="29"/>
      <c r="P14" s="29"/>
      <c r="Q14" s="29"/>
      <c r="R14" s="29"/>
    </row>
    <row r="15" spans="1:18" ht="15">
      <c r="A15" s="214">
        <v>10</v>
      </c>
      <c r="B15" s="215">
        <f>$B$12+($B$7*(A15-9))</f>
        <v>1837.01</v>
      </c>
      <c r="C15" s="215">
        <f>C12</f>
        <v>32.520000000000003</v>
      </c>
      <c r="D15" s="216">
        <f>B15+C15</f>
        <v>1869.53</v>
      </c>
      <c r="E15" s="215">
        <f>$E$12+($E$19*(A15-9))</f>
        <v>370.68</v>
      </c>
      <c r="F15" s="216">
        <f t="shared" si="7"/>
        <v>2240.21</v>
      </c>
      <c r="G15" s="215">
        <f>$G$12+($G$7*(A15-9))</f>
        <v>1197.3499999999999</v>
      </c>
      <c r="H15" s="216">
        <f t="shared" si="8"/>
        <v>3066.88</v>
      </c>
      <c r="I15" s="215">
        <f>$I$12+($I$7*(A15-9))</f>
        <v>918.54</v>
      </c>
      <c r="J15" s="216">
        <f>D15+I15</f>
        <v>2788.07</v>
      </c>
      <c r="K15" s="217">
        <f>K12+K7</f>
        <v>2208.7800000000002</v>
      </c>
      <c r="L15" s="216">
        <f t="shared" si="9"/>
        <v>4078.31</v>
      </c>
      <c r="M15" s="216">
        <f>M12</f>
        <v>408.8</v>
      </c>
      <c r="N15" s="218">
        <f t="shared" si="1"/>
        <v>2278.33</v>
      </c>
      <c r="O15" s="218">
        <f t="shared" si="2"/>
        <v>2649.01</v>
      </c>
      <c r="P15" s="218">
        <f t="shared" si="3"/>
        <v>3475.68</v>
      </c>
      <c r="Q15" s="218">
        <f>J15+M15</f>
        <v>3196.87</v>
      </c>
      <c r="R15" s="219">
        <f t="shared" si="5"/>
        <v>4487.1099999999997</v>
      </c>
    </row>
    <row r="16" spans="1:18" ht="15">
      <c r="A16" s="207">
        <v>11</v>
      </c>
      <c r="B16" s="6">
        <f>$B$12+($B$7*(A16-9))</f>
        <v>2099.44</v>
      </c>
      <c r="C16" s="6">
        <f>C12</f>
        <v>32.520000000000003</v>
      </c>
      <c r="D16" s="94">
        <f t="shared" si="6"/>
        <v>2131.96</v>
      </c>
      <c r="E16" s="6">
        <f>$E$12+($E$19*(A16-9))</f>
        <v>428.28</v>
      </c>
      <c r="F16" s="94">
        <f t="shared" si="7"/>
        <v>2560.2399999999998</v>
      </c>
      <c r="G16" s="6">
        <f>$G$12+($G$7*(A16-9))</f>
        <v>1368.4</v>
      </c>
      <c r="H16" s="94">
        <f t="shared" si="8"/>
        <v>3500.36</v>
      </c>
      <c r="I16" s="6">
        <f>$I$12+($I$7*(A16-9))</f>
        <v>1049.76</v>
      </c>
      <c r="J16" s="94">
        <f>D16+I16</f>
        <v>3181.72</v>
      </c>
      <c r="K16" s="169">
        <f>K12+K8</f>
        <v>2524.3200000000002</v>
      </c>
      <c r="L16" s="94">
        <f t="shared" si="9"/>
        <v>4656.28</v>
      </c>
      <c r="M16" s="94">
        <f>M15</f>
        <v>408.8</v>
      </c>
      <c r="N16" s="198">
        <f t="shared" si="1"/>
        <v>2540.7600000000002</v>
      </c>
      <c r="O16" s="198">
        <f t="shared" si="2"/>
        <v>2969.04</v>
      </c>
      <c r="P16" s="198">
        <f t="shared" si="3"/>
        <v>3909.16</v>
      </c>
      <c r="Q16" s="198">
        <f>J16+M16</f>
        <v>3590.52</v>
      </c>
      <c r="R16" s="208">
        <f t="shared" si="5"/>
        <v>5065.08</v>
      </c>
    </row>
    <row r="17" spans="1:18" ht="15">
      <c r="A17" s="207">
        <v>12</v>
      </c>
      <c r="B17" s="6">
        <f>$B$12+($B$7*(A17-9))</f>
        <v>2361.87</v>
      </c>
      <c r="C17" s="6">
        <f>C12</f>
        <v>32.520000000000003</v>
      </c>
      <c r="D17" s="94">
        <f t="shared" si="6"/>
        <v>2394.39</v>
      </c>
      <c r="E17" s="6">
        <f>$E$12+($E$19*(A17-9))</f>
        <v>485.88</v>
      </c>
      <c r="F17" s="94">
        <f t="shared" si="7"/>
        <v>2880.27</v>
      </c>
      <c r="G17" s="6">
        <f>$G$12+($G$7*(A17-9))</f>
        <v>1539.45</v>
      </c>
      <c r="H17" s="94">
        <f t="shared" si="8"/>
        <v>3933.84</v>
      </c>
      <c r="I17" s="6">
        <f>$I$12+($I$7*(A17-9))</f>
        <v>1180.98</v>
      </c>
      <c r="J17" s="94">
        <f>D17+I17</f>
        <v>3575.37</v>
      </c>
      <c r="K17" s="169">
        <f>K12+K9</f>
        <v>2839.86</v>
      </c>
      <c r="L17" s="94">
        <f t="shared" si="9"/>
        <v>5234.25</v>
      </c>
      <c r="M17" s="94">
        <f>M16</f>
        <v>408.8</v>
      </c>
      <c r="N17" s="198">
        <f t="shared" si="1"/>
        <v>2803.19</v>
      </c>
      <c r="O17" s="198">
        <f t="shared" si="2"/>
        <v>3289.07</v>
      </c>
      <c r="P17" s="198">
        <f t="shared" si="3"/>
        <v>4342.6400000000003</v>
      </c>
      <c r="Q17" s="198">
        <f>J17+M17</f>
        <v>3984.17</v>
      </c>
      <c r="R17" s="208">
        <f t="shared" si="5"/>
        <v>5643.05</v>
      </c>
    </row>
    <row r="18" spans="1:18" ht="15.6">
      <c r="A18" s="228" t="s">
        <v>35</v>
      </c>
      <c r="B18" s="7"/>
      <c r="C18" s="7"/>
      <c r="D18" s="7"/>
      <c r="E18" s="7"/>
      <c r="F18" s="7"/>
      <c r="G18" s="7"/>
      <c r="H18" s="7"/>
      <c r="I18" s="7"/>
      <c r="J18" s="7"/>
      <c r="K18" s="168"/>
      <c r="L18" s="7"/>
      <c r="M18" s="8"/>
      <c r="N18" s="8"/>
      <c r="O18" s="8"/>
      <c r="P18" s="8"/>
      <c r="Q18" s="8"/>
      <c r="R18" s="220"/>
    </row>
    <row r="19" spans="1:18" ht="16.2" thickBot="1">
      <c r="A19" s="221"/>
      <c r="B19" s="222">
        <f>B7</f>
        <v>262.43</v>
      </c>
      <c r="C19" s="223"/>
      <c r="D19" s="223"/>
      <c r="E19" s="224">
        <f>E7+C7</f>
        <v>57.6</v>
      </c>
      <c r="F19" s="222">
        <f>B7+E19</f>
        <v>320.02999999999997</v>
      </c>
      <c r="G19" s="223"/>
      <c r="H19" s="222">
        <f>B7+G7</f>
        <v>433.48</v>
      </c>
      <c r="I19" s="223"/>
      <c r="J19" s="222">
        <f>+B7+I7</f>
        <v>393.65</v>
      </c>
      <c r="K19" s="225"/>
      <c r="L19" s="222">
        <f>B7+K7</f>
        <v>577.97</v>
      </c>
      <c r="M19" s="226"/>
      <c r="N19" s="226"/>
      <c r="O19" s="226"/>
      <c r="P19" s="226"/>
      <c r="Q19" s="226"/>
      <c r="R19" s="227"/>
    </row>
    <row r="21" spans="1:18">
      <c r="A21" s="36" t="s">
        <v>37</v>
      </c>
      <c r="E21" s="49"/>
      <c r="F21" s="49"/>
      <c r="G21" s="49"/>
      <c r="H21" s="49"/>
      <c r="I21" s="49"/>
      <c r="J21" s="49"/>
      <c r="K21" s="49"/>
      <c r="L21" s="49"/>
    </row>
    <row r="22" spans="1:18">
      <c r="B22" t="s">
        <v>152</v>
      </c>
      <c r="E22" s="49"/>
      <c r="F22" s="49"/>
      <c r="G22" s="49"/>
      <c r="H22" s="49"/>
      <c r="I22" s="49"/>
      <c r="J22" s="49"/>
      <c r="K22" s="49"/>
      <c r="L22" s="49"/>
    </row>
    <row r="23" spans="1:18">
      <c r="B23" t="s">
        <v>153</v>
      </c>
      <c r="E23" s="49"/>
      <c r="F23" s="49"/>
      <c r="G23" s="49"/>
      <c r="H23" s="49"/>
      <c r="I23" s="49"/>
      <c r="J23" s="49"/>
      <c r="K23" s="49"/>
      <c r="L23" s="49"/>
    </row>
    <row r="24" spans="1:18">
      <c r="E24" s="49"/>
      <c r="F24" s="49"/>
      <c r="G24" s="49"/>
      <c r="H24" s="49"/>
      <c r="I24" s="49"/>
      <c r="J24" s="49"/>
      <c r="K24" s="49"/>
      <c r="L24" s="49"/>
    </row>
    <row r="25" spans="1:18">
      <c r="A25" s="36" t="s">
        <v>38</v>
      </c>
      <c r="E25" s="49"/>
      <c r="F25" s="49"/>
      <c r="G25" s="49"/>
      <c r="H25" s="49"/>
      <c r="I25" s="49"/>
      <c r="J25" s="49"/>
      <c r="K25" s="49"/>
      <c r="L25" s="49"/>
    </row>
    <row r="26" spans="1:18">
      <c r="B26" s="49" t="s">
        <v>167</v>
      </c>
      <c r="E26" s="49"/>
      <c r="F26" s="49"/>
      <c r="G26" s="49"/>
      <c r="H26" s="49"/>
      <c r="I26" s="49"/>
      <c r="J26" s="49"/>
      <c r="K26" s="49"/>
      <c r="L26" s="49"/>
    </row>
    <row r="27" spans="1:18">
      <c r="B27" s="49" t="s">
        <v>168</v>
      </c>
      <c r="E27" s="49"/>
      <c r="F27" s="49"/>
      <c r="G27" s="49"/>
      <c r="H27" s="49"/>
      <c r="I27" s="49"/>
      <c r="J27" s="49"/>
      <c r="K27" s="49"/>
      <c r="L27" s="49"/>
    </row>
    <row r="28" spans="1:18">
      <c r="E28" s="49"/>
      <c r="F28" s="49"/>
      <c r="G28" s="49"/>
      <c r="H28" s="49"/>
      <c r="I28" s="49"/>
      <c r="J28" s="49"/>
      <c r="K28" s="49"/>
      <c r="L28" s="49"/>
    </row>
    <row r="29" spans="1:18">
      <c r="B29" s="49" t="s">
        <v>40</v>
      </c>
      <c r="E29" s="49"/>
      <c r="F29" s="49"/>
      <c r="G29" s="49"/>
      <c r="H29" s="49"/>
      <c r="I29" s="49"/>
      <c r="J29" s="49"/>
      <c r="K29" s="49"/>
      <c r="L29" s="49"/>
    </row>
    <row r="30" spans="1:18">
      <c r="B30" s="49"/>
      <c r="E30" s="49"/>
      <c r="F30" s="49"/>
      <c r="G30" s="49"/>
      <c r="H30" s="49"/>
      <c r="I30" s="49"/>
      <c r="J30" s="49"/>
      <c r="K30" s="49"/>
      <c r="L30" s="49"/>
    </row>
    <row r="31" spans="1:18">
      <c r="A31" s="36" t="s">
        <v>124</v>
      </c>
      <c r="D31" s="108"/>
      <c r="E31" s="108">
        <v>2150</v>
      </c>
      <c r="F31" s="49" t="s">
        <v>142</v>
      </c>
      <c r="H31" s="36" t="s">
        <v>143</v>
      </c>
      <c r="K31" s="108">
        <v>1285</v>
      </c>
      <c r="L31" s="49" t="s">
        <v>142</v>
      </c>
    </row>
    <row r="32" spans="1:18">
      <c r="A32" s="36" t="s">
        <v>144</v>
      </c>
      <c r="D32" s="108"/>
      <c r="E32" s="108">
        <v>2417</v>
      </c>
      <c r="F32" s="49" t="s">
        <v>142</v>
      </c>
      <c r="H32" s="36" t="s">
        <v>125</v>
      </c>
      <c r="K32" s="108">
        <v>1243</v>
      </c>
      <c r="L32" s="49" t="s">
        <v>142</v>
      </c>
    </row>
    <row r="33" spans="1:12">
      <c r="A33" s="36" t="s">
        <v>126</v>
      </c>
      <c r="D33" s="108"/>
      <c r="E33" s="108">
        <v>2687</v>
      </c>
      <c r="F33" s="49" t="s">
        <v>142</v>
      </c>
      <c r="H33" s="36" t="s">
        <v>130</v>
      </c>
      <c r="K33" s="108">
        <v>1238</v>
      </c>
      <c r="L33" s="49" t="s">
        <v>142</v>
      </c>
    </row>
    <row r="34" spans="1:12">
      <c r="A34" s="36"/>
      <c r="D34" s="108"/>
      <c r="E34" s="108"/>
      <c r="H34" s="36" t="s">
        <v>131</v>
      </c>
      <c r="K34" s="108">
        <v>450</v>
      </c>
      <c r="L34" s="49" t="s">
        <v>142</v>
      </c>
    </row>
    <row r="35" spans="1:12">
      <c r="A35" s="36" t="s">
        <v>71</v>
      </c>
      <c r="D35" s="108"/>
      <c r="E35" s="108">
        <v>217.71</v>
      </c>
      <c r="H35" s="36" t="s">
        <v>145</v>
      </c>
      <c r="K35" s="108">
        <v>187.5</v>
      </c>
      <c r="L35" s="49" t="s">
        <v>142</v>
      </c>
    </row>
    <row r="36" spans="1:12">
      <c r="A36" s="36" t="s">
        <v>72</v>
      </c>
      <c r="D36" s="108"/>
      <c r="E36" s="108">
        <v>192.35</v>
      </c>
      <c r="H36" s="36" t="s">
        <v>146</v>
      </c>
      <c r="K36" s="108">
        <v>75</v>
      </c>
      <c r="L36" s="49" t="s">
        <v>142</v>
      </c>
    </row>
    <row r="37" spans="1:12">
      <c r="A37" s="36" t="s">
        <v>73</v>
      </c>
      <c r="D37" s="108"/>
      <c r="E37" s="108">
        <v>300</v>
      </c>
      <c r="H37" s="36" t="s">
        <v>129</v>
      </c>
      <c r="K37" s="108">
        <v>1444</v>
      </c>
      <c r="L37" s="49" t="s">
        <v>142</v>
      </c>
    </row>
    <row r="38" spans="1:12">
      <c r="A38" s="36" t="s">
        <v>127</v>
      </c>
      <c r="D38" s="108"/>
      <c r="E38" s="108">
        <v>35</v>
      </c>
      <c r="F38" s="49" t="s">
        <v>147</v>
      </c>
      <c r="H38" s="36"/>
      <c r="K38" s="108"/>
      <c r="L38" s="49"/>
    </row>
    <row r="39" spans="1:12">
      <c r="A39" s="36" t="s">
        <v>128</v>
      </c>
      <c r="D39" s="108"/>
      <c r="E39" s="108">
        <v>808</v>
      </c>
      <c r="H39" s="36" t="s">
        <v>82</v>
      </c>
      <c r="K39" s="108">
        <v>10</v>
      </c>
      <c r="L39" s="49" t="s">
        <v>148</v>
      </c>
    </row>
    <row r="40" spans="1:12">
      <c r="A40" s="36" t="s">
        <v>149</v>
      </c>
      <c r="D40" s="108"/>
      <c r="E40" s="108">
        <v>913</v>
      </c>
      <c r="F40" t="s">
        <v>150</v>
      </c>
      <c r="H40" s="36" t="s">
        <v>83</v>
      </c>
      <c r="K40" s="108"/>
      <c r="L40" s="49"/>
    </row>
    <row r="41" spans="1:12">
      <c r="A41" s="36" t="s">
        <v>132</v>
      </c>
      <c r="E41" s="108">
        <v>658</v>
      </c>
      <c r="F41" t="s">
        <v>150</v>
      </c>
      <c r="H41" s="36" t="s">
        <v>151</v>
      </c>
      <c r="K41" s="108">
        <v>25</v>
      </c>
      <c r="L41" s="49" t="s">
        <v>148</v>
      </c>
    </row>
    <row r="42" spans="1:12">
      <c r="H42" s="36" t="s">
        <v>84</v>
      </c>
      <c r="K42" s="108">
        <v>0</v>
      </c>
      <c r="L42" s="49" t="s">
        <v>166</v>
      </c>
    </row>
    <row r="43" spans="1:12">
      <c r="H43" s="36" t="s">
        <v>85</v>
      </c>
      <c r="K43" s="108">
        <v>56</v>
      </c>
    </row>
  </sheetData>
  <phoneticPr fontId="0" type="noConversion"/>
  <printOptions horizontalCentered="1"/>
  <pageMargins left="0.5" right="0.75" top="0.35" bottom="0.31" header="0.3" footer="0.3"/>
  <pageSetup scale="59" orientation="landscape" r:id="rId1"/>
  <headerFooter alignWithMargins="0">
    <oddFooter>&amp;L&amp;D&amp;C&amp;F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32"/>
  <sheetViews>
    <sheetView workbookViewId="0">
      <selection activeCell="D3" sqref="D3"/>
    </sheetView>
  </sheetViews>
  <sheetFormatPr defaultRowHeight="13.2"/>
  <cols>
    <col min="1" max="1" width="8" customWidth="1"/>
    <col min="2" max="2" width="11.6640625" customWidth="1"/>
    <col min="3" max="3" width="12.21875" customWidth="1"/>
    <col min="4" max="4" width="12.6640625" customWidth="1"/>
    <col min="5" max="5" width="9.6640625" customWidth="1"/>
    <col min="6" max="6" width="11.6640625" customWidth="1"/>
    <col min="7" max="7" width="14.21875" customWidth="1"/>
    <col min="8" max="8" width="11.6640625" customWidth="1"/>
    <col min="9" max="9" width="11.21875" customWidth="1"/>
    <col min="10" max="12" width="11.6640625" customWidth="1"/>
    <col min="13" max="13" width="9.6640625" customWidth="1"/>
    <col min="14" max="18" width="12.33203125" customWidth="1"/>
  </cols>
  <sheetData>
    <row r="1" spans="1:18" ht="21">
      <c r="A1" s="11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 ht="20.399999999999999">
      <c r="A2" s="13" t="s">
        <v>10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  <c r="R2" s="3"/>
    </row>
    <row r="3" spans="1:18" ht="20.399999999999999">
      <c r="A3" s="13"/>
      <c r="B3" s="3"/>
      <c r="C3" s="3"/>
      <c r="D3" s="3"/>
      <c r="E3" s="3"/>
      <c r="F3" s="3"/>
      <c r="G3" s="3"/>
      <c r="H3" s="275" t="s">
        <v>113</v>
      </c>
      <c r="I3" s="3"/>
      <c r="J3" s="3"/>
      <c r="K3" s="3"/>
      <c r="L3" s="3"/>
      <c r="M3" s="3"/>
      <c r="N3" s="3"/>
      <c r="O3" s="4"/>
      <c r="P3" s="4"/>
      <c r="Q3" s="4"/>
      <c r="R3" s="3"/>
    </row>
    <row r="4" spans="1:18" ht="20.399999999999999">
      <c r="A4" s="22" t="str">
        <f>'UG Fees'!A4</f>
        <v>Summer 2020-21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</row>
    <row r="5" spans="1:18" ht="13.8" thickBo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</row>
    <row r="6" spans="1:18" ht="45">
      <c r="A6" s="199" t="s">
        <v>0</v>
      </c>
      <c r="B6" s="200" t="s">
        <v>3</v>
      </c>
      <c r="C6" s="200" t="s">
        <v>29</v>
      </c>
      <c r="D6" s="201" t="s">
        <v>27</v>
      </c>
      <c r="E6" s="200" t="s">
        <v>4</v>
      </c>
      <c r="F6" s="201" t="s">
        <v>5</v>
      </c>
      <c r="G6" s="202" t="s">
        <v>23</v>
      </c>
      <c r="H6" s="201" t="s">
        <v>22</v>
      </c>
      <c r="I6" s="202" t="s">
        <v>45</v>
      </c>
      <c r="J6" s="201" t="s">
        <v>46</v>
      </c>
      <c r="K6" s="203" t="s">
        <v>6</v>
      </c>
      <c r="L6" s="204" t="s">
        <v>7</v>
      </c>
      <c r="M6" s="201" t="s">
        <v>28</v>
      </c>
      <c r="N6" s="205" t="s">
        <v>70</v>
      </c>
      <c r="O6" s="205" t="s">
        <v>8</v>
      </c>
      <c r="P6" s="205" t="s">
        <v>22</v>
      </c>
      <c r="Q6" s="205" t="s">
        <v>46</v>
      </c>
      <c r="R6" s="206" t="s">
        <v>9</v>
      </c>
    </row>
    <row r="7" spans="1:18" ht="15">
      <c r="A7" s="88">
        <v>0.5</v>
      </c>
      <c r="B7" s="6">
        <f>'UG Fees'!$B$7*'UG Half Credit Fees'!A7</f>
        <v>131.22</v>
      </c>
      <c r="C7" s="6">
        <f>'UG Fees'!$C$7*'UG Half Credit Fees'!A7</f>
        <v>2.71</v>
      </c>
      <c r="D7" s="94">
        <f>B7+C7</f>
        <v>133.93</v>
      </c>
      <c r="E7" s="6">
        <f>'UG Fees'!$E$7*A7</f>
        <v>26.09</v>
      </c>
      <c r="F7" s="94">
        <f t="shared" ref="F7:F12" si="0">D7+E7</f>
        <v>160.02000000000001</v>
      </c>
      <c r="G7" s="6">
        <f>'UG Fees'!$G$7*'UG Half Credit Fees'!A7</f>
        <v>85.53</v>
      </c>
      <c r="H7" s="94">
        <f>D7+G7</f>
        <v>219.46</v>
      </c>
      <c r="I7" s="6">
        <f>'UG Fees'!$I$7*'UG Half Credit Fees'!A7</f>
        <v>65.61</v>
      </c>
      <c r="J7" s="94">
        <f>D7+I7</f>
        <v>199.54</v>
      </c>
      <c r="K7" s="169">
        <f>A7*'UG Fees'!$K$7</f>
        <v>157.77000000000001</v>
      </c>
      <c r="L7" s="94">
        <f t="shared" ref="L7:L12" si="1">D7+K7</f>
        <v>291.7</v>
      </c>
      <c r="M7" s="94">
        <v>75.91</v>
      </c>
      <c r="N7" s="198">
        <f t="shared" ref="N7:N16" si="2">D7+M7</f>
        <v>209.84</v>
      </c>
      <c r="O7" s="198">
        <f t="shared" ref="O7:O16" si="3">F7+M7</f>
        <v>235.93</v>
      </c>
      <c r="P7" s="198">
        <f t="shared" ref="P7:P16" si="4">H7+M7</f>
        <v>295.37</v>
      </c>
      <c r="Q7" s="198">
        <f>J7+M7</f>
        <v>275.45</v>
      </c>
      <c r="R7" s="208">
        <f t="shared" ref="R7:R16" si="5">L7+M7</f>
        <v>367.61</v>
      </c>
    </row>
    <row r="8" spans="1:18" ht="15">
      <c r="A8" s="88">
        <f>A7+1</f>
        <v>1.5</v>
      </c>
      <c r="B8" s="6">
        <f>'UG Fees'!$B$7*'UG Half Credit Fees'!A8</f>
        <v>393.65</v>
      </c>
      <c r="C8" s="6">
        <f>'UG Fees'!$C$7*'UG Half Credit Fees'!A8</f>
        <v>8.1300000000000008</v>
      </c>
      <c r="D8" s="94">
        <f t="shared" ref="D8:D16" si="6">B8+C8</f>
        <v>401.78</v>
      </c>
      <c r="E8" s="6">
        <f>'UG Fees'!$E$7*A8</f>
        <v>78.27</v>
      </c>
      <c r="F8" s="94">
        <f t="shared" si="0"/>
        <v>480.05</v>
      </c>
      <c r="G8" s="6">
        <f>'UG Fees'!$G$7*'UG Half Credit Fees'!A8</f>
        <v>256.58</v>
      </c>
      <c r="H8" s="94">
        <f t="shared" ref="H8:H16" si="7">D8+G8</f>
        <v>658.36</v>
      </c>
      <c r="I8" s="6">
        <f>'UG Fees'!$I$7*'UG Half Credit Fees'!A8</f>
        <v>196.83</v>
      </c>
      <c r="J8" s="94">
        <f t="shared" ref="J8:J16" si="8">D8+I8</f>
        <v>598.61</v>
      </c>
      <c r="K8" s="169">
        <f>A8*'UG Fees'!$K$7</f>
        <v>473.31</v>
      </c>
      <c r="L8" s="94">
        <f t="shared" si="1"/>
        <v>875.09</v>
      </c>
      <c r="M8" s="94">
        <v>136.43</v>
      </c>
      <c r="N8" s="198">
        <f t="shared" si="2"/>
        <v>538.21</v>
      </c>
      <c r="O8" s="198">
        <f t="shared" si="3"/>
        <v>616.48</v>
      </c>
      <c r="P8" s="198">
        <f t="shared" si="4"/>
        <v>794.79</v>
      </c>
      <c r="Q8" s="198">
        <f t="shared" ref="Q8:Q16" si="9">J8+M8</f>
        <v>735.04</v>
      </c>
      <c r="R8" s="208">
        <f t="shared" si="5"/>
        <v>1011.52</v>
      </c>
    </row>
    <row r="9" spans="1:18" ht="15">
      <c r="A9" s="88">
        <f>A8+1</f>
        <v>2.5</v>
      </c>
      <c r="B9" s="6">
        <f>'UG Fees'!$B$7*'UG Half Credit Fees'!A9</f>
        <v>656.08</v>
      </c>
      <c r="C9" s="6">
        <f>'UG Fees'!$C$7*'UG Half Credit Fees'!A9</f>
        <v>13.55</v>
      </c>
      <c r="D9" s="94">
        <f t="shared" si="6"/>
        <v>669.63</v>
      </c>
      <c r="E9" s="6">
        <f>'UG Fees'!$E$7*A9</f>
        <v>130.44999999999999</v>
      </c>
      <c r="F9" s="94">
        <f t="shared" si="0"/>
        <v>800.08</v>
      </c>
      <c r="G9" s="6">
        <f>'UG Fees'!$G$7*'UG Half Credit Fees'!A9</f>
        <v>427.63</v>
      </c>
      <c r="H9" s="94">
        <f t="shared" si="7"/>
        <v>1097.26</v>
      </c>
      <c r="I9" s="6">
        <f>'UG Fees'!$I$7*'UG Half Credit Fees'!A9</f>
        <v>328.05</v>
      </c>
      <c r="J9" s="94">
        <f t="shared" si="8"/>
        <v>997.68</v>
      </c>
      <c r="K9" s="169">
        <f>A9*'UG Fees'!$K$7</f>
        <v>788.85</v>
      </c>
      <c r="L9" s="94">
        <f t="shared" si="1"/>
        <v>1458.48</v>
      </c>
      <c r="M9" s="94">
        <v>196.95</v>
      </c>
      <c r="N9" s="198">
        <f t="shared" si="2"/>
        <v>866.58</v>
      </c>
      <c r="O9" s="198">
        <f t="shared" si="3"/>
        <v>997.03</v>
      </c>
      <c r="P9" s="198">
        <f t="shared" si="4"/>
        <v>1294.21</v>
      </c>
      <c r="Q9" s="198">
        <f t="shared" si="9"/>
        <v>1194.6300000000001</v>
      </c>
      <c r="R9" s="208">
        <f t="shared" si="5"/>
        <v>1655.43</v>
      </c>
    </row>
    <row r="10" spans="1:18" ht="15">
      <c r="A10" s="88">
        <f>A9+1</f>
        <v>3.5</v>
      </c>
      <c r="B10" s="6">
        <f>'UG Fees'!$B$7*'UG Half Credit Fees'!A10</f>
        <v>918.51</v>
      </c>
      <c r="C10" s="6">
        <f>'UG Fees'!$C$7*'UG Half Credit Fees'!A10</f>
        <v>18.97</v>
      </c>
      <c r="D10" s="94">
        <f t="shared" si="6"/>
        <v>937.48</v>
      </c>
      <c r="E10" s="6">
        <f>'UG Fees'!$E$7*A10</f>
        <v>182.63</v>
      </c>
      <c r="F10" s="94">
        <f t="shared" si="0"/>
        <v>1120.1099999999999</v>
      </c>
      <c r="G10" s="6">
        <f>'UG Fees'!$G$7*'UG Half Credit Fees'!A10</f>
        <v>598.67999999999995</v>
      </c>
      <c r="H10" s="94">
        <f t="shared" si="7"/>
        <v>1536.16</v>
      </c>
      <c r="I10" s="6">
        <f>'UG Fees'!$I$7*'UG Half Credit Fees'!A10</f>
        <v>459.27</v>
      </c>
      <c r="J10" s="94">
        <f t="shared" si="8"/>
        <v>1396.75</v>
      </c>
      <c r="K10" s="169">
        <f>A10*'UG Fees'!$K$7</f>
        <v>1104.3900000000001</v>
      </c>
      <c r="L10" s="94">
        <f t="shared" si="1"/>
        <v>2041.87</v>
      </c>
      <c r="M10" s="94">
        <v>257.47000000000003</v>
      </c>
      <c r="N10" s="198">
        <f t="shared" si="2"/>
        <v>1194.95</v>
      </c>
      <c r="O10" s="198">
        <f t="shared" si="3"/>
        <v>1377.58</v>
      </c>
      <c r="P10" s="198">
        <f t="shared" si="4"/>
        <v>1793.63</v>
      </c>
      <c r="Q10" s="198">
        <f t="shared" si="9"/>
        <v>1654.22</v>
      </c>
      <c r="R10" s="208">
        <f t="shared" si="5"/>
        <v>2299.34</v>
      </c>
    </row>
    <row r="11" spans="1:18" ht="15">
      <c r="A11" s="88">
        <f>A10+1</f>
        <v>4.5</v>
      </c>
      <c r="B11" s="6">
        <f>'UG Fees'!$B$7*'UG Half Credit Fees'!A11</f>
        <v>1180.94</v>
      </c>
      <c r="C11" s="6">
        <f>'UG Fees'!$C$7*'UG Half Credit Fees'!A11</f>
        <v>24.39</v>
      </c>
      <c r="D11" s="94">
        <f t="shared" si="6"/>
        <v>1205.33</v>
      </c>
      <c r="E11" s="6">
        <f>'UG Fees'!$E$7*A11</f>
        <v>234.81</v>
      </c>
      <c r="F11" s="94">
        <f t="shared" si="0"/>
        <v>1440.14</v>
      </c>
      <c r="G11" s="6">
        <f>'UG Fees'!$G$7*'UG Half Credit Fees'!A11</f>
        <v>769.73</v>
      </c>
      <c r="H11" s="94">
        <f t="shared" si="7"/>
        <v>1975.06</v>
      </c>
      <c r="I11" s="6">
        <f>'UG Fees'!$I$7*'UG Half Credit Fees'!A11</f>
        <v>590.49</v>
      </c>
      <c r="J11" s="94">
        <f t="shared" si="8"/>
        <v>1795.82</v>
      </c>
      <c r="K11" s="169">
        <f>A11*'UG Fees'!$K$7</f>
        <v>1419.93</v>
      </c>
      <c r="L11" s="94">
        <f t="shared" si="1"/>
        <v>2625.26</v>
      </c>
      <c r="M11" s="94">
        <v>317.99</v>
      </c>
      <c r="N11" s="198">
        <f t="shared" si="2"/>
        <v>1523.32</v>
      </c>
      <c r="O11" s="198">
        <f t="shared" si="3"/>
        <v>1758.13</v>
      </c>
      <c r="P11" s="198">
        <f t="shared" si="4"/>
        <v>2293.0500000000002</v>
      </c>
      <c r="Q11" s="198">
        <f t="shared" si="9"/>
        <v>2113.81</v>
      </c>
      <c r="R11" s="208">
        <f t="shared" si="5"/>
        <v>2943.25</v>
      </c>
    </row>
    <row r="12" spans="1:18" ht="15">
      <c r="A12" s="88">
        <f>A11+1</f>
        <v>5.5</v>
      </c>
      <c r="B12" s="6">
        <f>'UG Fees'!$B$7*'UG Half Credit Fees'!A12</f>
        <v>1443.37</v>
      </c>
      <c r="C12" s="6">
        <f>'UG Fees'!$C$7*'UG Half Credit Fees'!A12</f>
        <v>29.81</v>
      </c>
      <c r="D12" s="94">
        <f t="shared" si="6"/>
        <v>1473.18</v>
      </c>
      <c r="E12" s="6">
        <f>'UG Fees'!$E$7*A12</f>
        <v>286.99</v>
      </c>
      <c r="F12" s="94">
        <f t="shared" si="0"/>
        <v>1760.17</v>
      </c>
      <c r="G12" s="6">
        <f>'UG Fees'!$G$7*'UG Half Credit Fees'!A12</f>
        <v>940.78</v>
      </c>
      <c r="H12" s="94">
        <f t="shared" si="7"/>
        <v>2413.96</v>
      </c>
      <c r="I12" s="6">
        <f>'UG Fees'!$I$7*'UG Half Credit Fees'!A12</f>
        <v>721.71</v>
      </c>
      <c r="J12" s="94">
        <f t="shared" si="8"/>
        <v>2194.89</v>
      </c>
      <c r="K12" s="169">
        <f>A12*'UG Fees'!$K$7</f>
        <v>1735.47</v>
      </c>
      <c r="L12" s="94">
        <f t="shared" si="1"/>
        <v>3208.65</v>
      </c>
      <c r="M12" s="94">
        <v>378.51</v>
      </c>
      <c r="N12" s="198">
        <f t="shared" si="2"/>
        <v>1851.69</v>
      </c>
      <c r="O12" s="198">
        <f t="shared" si="3"/>
        <v>2138.6799999999998</v>
      </c>
      <c r="P12" s="198">
        <f t="shared" si="4"/>
        <v>2792.47</v>
      </c>
      <c r="Q12" s="198">
        <f t="shared" si="9"/>
        <v>2573.4</v>
      </c>
      <c r="R12" s="208">
        <f t="shared" si="5"/>
        <v>3587.16</v>
      </c>
    </row>
    <row r="13" spans="1:18" s="33" customFormat="1" ht="15">
      <c r="A13" s="89" t="s">
        <v>31</v>
      </c>
      <c r="B13" s="241">
        <f>'UG Fees'!B12</f>
        <v>1574.58</v>
      </c>
      <c r="C13" s="241">
        <f>'UG Fees'!C12</f>
        <v>32.520000000000003</v>
      </c>
      <c r="D13" s="242">
        <f>'UG Fees'!D12</f>
        <v>1607.1</v>
      </c>
      <c r="E13" s="241">
        <f>'UG Fees'!E12</f>
        <v>313.08</v>
      </c>
      <c r="F13" s="242">
        <f>'UG Fees'!F12</f>
        <v>1920.18</v>
      </c>
      <c r="G13" s="241">
        <f>'UG Fees'!G12</f>
        <v>1026.3</v>
      </c>
      <c r="H13" s="242">
        <f>'UG Fees'!H12</f>
        <v>2633.4</v>
      </c>
      <c r="I13" s="243">
        <f>'UG Fees'!I12</f>
        <v>787.32</v>
      </c>
      <c r="J13" s="244">
        <f t="shared" si="8"/>
        <v>2394.42</v>
      </c>
      <c r="K13" s="245">
        <f>'UG Fees'!K12</f>
        <v>1893.24</v>
      </c>
      <c r="L13" s="242">
        <f>'UG Fees'!L12</f>
        <v>3500.34</v>
      </c>
      <c r="M13" s="244">
        <v>408.8</v>
      </c>
      <c r="N13" s="246">
        <f t="shared" si="2"/>
        <v>2015.9</v>
      </c>
      <c r="O13" s="246">
        <f t="shared" si="3"/>
        <v>2328.98</v>
      </c>
      <c r="P13" s="246">
        <f t="shared" si="4"/>
        <v>3042.2</v>
      </c>
      <c r="Q13" s="247">
        <f t="shared" si="9"/>
        <v>2803.22</v>
      </c>
      <c r="R13" s="248">
        <f t="shared" si="5"/>
        <v>3909.14</v>
      </c>
    </row>
    <row r="14" spans="1:18" s="17" customFormat="1" ht="15">
      <c r="A14" s="90" t="s">
        <v>32</v>
      </c>
      <c r="B14" s="6">
        <f>B13+((A14-9)*'UG Fees'!$B$7)</f>
        <v>1705.8</v>
      </c>
      <c r="C14" s="6">
        <f>C13</f>
        <v>32.520000000000003</v>
      </c>
      <c r="D14" s="94">
        <f t="shared" si="6"/>
        <v>1738.32</v>
      </c>
      <c r="E14" s="6">
        <f>$E$13+((A14-9)*'UG Fees'!$E$19)</f>
        <v>341.88</v>
      </c>
      <c r="F14" s="94">
        <f>D14+E14</f>
        <v>2080.1999999999998</v>
      </c>
      <c r="G14" s="6">
        <f>$G$13+((A14-9)*'UG Fees'!$G$7)</f>
        <v>1111.83</v>
      </c>
      <c r="H14" s="94">
        <f t="shared" si="7"/>
        <v>2850.15</v>
      </c>
      <c r="I14" s="6">
        <f>$I$13+((A14-9)*'UG Fees'!$I$7)</f>
        <v>852.93</v>
      </c>
      <c r="J14" s="94">
        <f t="shared" si="8"/>
        <v>2591.25</v>
      </c>
      <c r="K14" s="169">
        <f>$K$13+((A14-9)*'UG Fees'!$K$7)</f>
        <v>2051.0100000000002</v>
      </c>
      <c r="L14" s="94">
        <f>D14+K14</f>
        <v>3789.33</v>
      </c>
      <c r="M14" s="94">
        <f>+M13</f>
        <v>408.8</v>
      </c>
      <c r="N14" s="198">
        <f t="shared" si="2"/>
        <v>2147.12</v>
      </c>
      <c r="O14" s="198">
        <f t="shared" si="3"/>
        <v>2489</v>
      </c>
      <c r="P14" s="198">
        <f t="shared" si="4"/>
        <v>3258.95</v>
      </c>
      <c r="Q14" s="198">
        <f t="shared" si="9"/>
        <v>3000.05</v>
      </c>
      <c r="R14" s="208">
        <f t="shared" si="5"/>
        <v>4198.13</v>
      </c>
    </row>
    <row r="15" spans="1:18" ht="15">
      <c r="A15" s="91">
        <v>10.5</v>
      </c>
      <c r="B15" s="6">
        <f>B13+((A15-9)*'UG Fees'!$B$7)</f>
        <v>1968.23</v>
      </c>
      <c r="C15" s="6">
        <f>C14</f>
        <v>32.520000000000003</v>
      </c>
      <c r="D15" s="94">
        <f t="shared" si="6"/>
        <v>2000.75</v>
      </c>
      <c r="E15" s="6">
        <f>$E$13+((A15-9)*'UG Fees'!$E$19)</f>
        <v>399.48</v>
      </c>
      <c r="F15" s="94">
        <f>D15+E15</f>
        <v>2400.23</v>
      </c>
      <c r="G15" s="6">
        <f>$G$13+((A15-9)*'UG Fees'!$G$7)</f>
        <v>1282.8800000000001</v>
      </c>
      <c r="H15" s="94">
        <f t="shared" si="7"/>
        <v>3283.63</v>
      </c>
      <c r="I15" s="6">
        <f>$I$13+((A15-9)*'UG Fees'!$I$7)</f>
        <v>984.15</v>
      </c>
      <c r="J15" s="94">
        <f t="shared" si="8"/>
        <v>2984.9</v>
      </c>
      <c r="K15" s="169">
        <f>$K$13+((A15-9)*'UG Fees'!$K$7)</f>
        <v>2366.5500000000002</v>
      </c>
      <c r="L15" s="94">
        <f>D15+K15</f>
        <v>4367.3</v>
      </c>
      <c r="M15" s="94">
        <f>+M13</f>
        <v>408.8</v>
      </c>
      <c r="N15" s="198">
        <f t="shared" si="2"/>
        <v>2409.5500000000002</v>
      </c>
      <c r="O15" s="198">
        <f t="shared" si="3"/>
        <v>2809.03</v>
      </c>
      <c r="P15" s="198">
        <f t="shared" si="4"/>
        <v>3692.43</v>
      </c>
      <c r="Q15" s="198">
        <f t="shared" si="9"/>
        <v>3393.7</v>
      </c>
      <c r="R15" s="208">
        <f t="shared" si="5"/>
        <v>4776.1000000000004</v>
      </c>
    </row>
    <row r="16" spans="1:18" ht="15.6" thickBot="1">
      <c r="A16" s="92">
        <v>11.5</v>
      </c>
      <c r="B16" s="93">
        <f>B13+((A16-9)*'UG Fees'!$B$7)</f>
        <v>2230.66</v>
      </c>
      <c r="C16" s="93">
        <f>C15</f>
        <v>32.520000000000003</v>
      </c>
      <c r="D16" s="249">
        <f t="shared" si="6"/>
        <v>2263.1799999999998</v>
      </c>
      <c r="E16" s="93">
        <f>$E$13+((A16-9)*'UG Fees'!$E$19)</f>
        <v>457.08</v>
      </c>
      <c r="F16" s="249">
        <f>D16+E16</f>
        <v>2720.26</v>
      </c>
      <c r="G16" s="93">
        <f>$G$13+((A16-9)*'UG Fees'!$G$7)</f>
        <v>1453.93</v>
      </c>
      <c r="H16" s="249">
        <f t="shared" si="7"/>
        <v>3717.11</v>
      </c>
      <c r="I16" s="93">
        <f>$I$13+((A16-9)*'UG Fees'!$I$7)</f>
        <v>1115.3699999999999</v>
      </c>
      <c r="J16" s="249">
        <f t="shared" si="8"/>
        <v>3378.55</v>
      </c>
      <c r="K16" s="170">
        <f>$K$13+((A16-9)*'UG Fees'!$K$7)</f>
        <v>2682.09</v>
      </c>
      <c r="L16" s="249">
        <f>D16+K16</f>
        <v>4945.2700000000004</v>
      </c>
      <c r="M16" s="249">
        <f>+M13</f>
        <v>408.8</v>
      </c>
      <c r="N16" s="98">
        <f t="shared" si="2"/>
        <v>2671.98</v>
      </c>
      <c r="O16" s="98">
        <f t="shared" si="3"/>
        <v>3129.06</v>
      </c>
      <c r="P16" s="98">
        <f t="shared" si="4"/>
        <v>4125.91</v>
      </c>
      <c r="Q16" s="98">
        <f t="shared" si="9"/>
        <v>3787.35</v>
      </c>
      <c r="R16" s="99">
        <f t="shared" si="5"/>
        <v>5354.07</v>
      </c>
    </row>
    <row r="17" spans="1:18" ht="15">
      <c r="A17" s="5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5"/>
    </row>
    <row r="18" spans="1:18" ht="15">
      <c r="G18" s="1"/>
      <c r="H18" s="1"/>
      <c r="I18" s="1"/>
      <c r="J18" s="1"/>
      <c r="O18" s="29"/>
      <c r="R18" s="29"/>
    </row>
    <row r="19" spans="1:18">
      <c r="B19" s="1"/>
      <c r="C19" s="1"/>
      <c r="D19" s="1"/>
      <c r="E19" s="1"/>
      <c r="F19" s="1"/>
      <c r="G19" s="1"/>
    </row>
    <row r="20" spans="1:18">
      <c r="E20" s="1"/>
      <c r="F20" s="1"/>
      <c r="G20" s="1"/>
      <c r="O20" s="1"/>
    </row>
    <row r="21" spans="1:18">
      <c r="E21" s="1"/>
      <c r="G21" s="1"/>
    </row>
    <row r="22" spans="1:18">
      <c r="G22" s="1"/>
    </row>
    <row r="23" spans="1:18">
      <c r="G23" s="1"/>
    </row>
    <row r="24" spans="1:18">
      <c r="G24" s="1"/>
      <c r="R24" s="1"/>
    </row>
    <row r="25" spans="1:18">
      <c r="G25" s="1"/>
    </row>
    <row r="26" spans="1:18">
      <c r="G26" s="1"/>
    </row>
    <row r="27" spans="1:18">
      <c r="G27" s="1"/>
    </row>
    <row r="28" spans="1:18">
      <c r="G28" s="1"/>
    </row>
    <row r="29" spans="1:18">
      <c r="G29" s="1"/>
    </row>
    <row r="30" spans="1:18">
      <c r="G30" s="1"/>
    </row>
    <row r="31" spans="1:18">
      <c r="G31" s="1"/>
    </row>
    <row r="32" spans="1:18">
      <c r="G32" s="1"/>
    </row>
  </sheetData>
  <phoneticPr fontId="0" type="noConversion"/>
  <printOptions horizontalCentered="1"/>
  <pageMargins left="0.75" right="0.75" top="0.75" bottom="1" header="0.5" footer="0.5"/>
  <pageSetup scale="59" orientation="landscape" r:id="rId1"/>
  <headerFooter alignWithMargins="0">
    <oddFooter>&amp;L&amp;D&amp;C&amp;A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45"/>
  <sheetViews>
    <sheetView zoomScaleNormal="100" workbookViewId="0">
      <selection activeCell="G18" sqref="G18"/>
    </sheetView>
  </sheetViews>
  <sheetFormatPr defaultColWidth="9.109375" defaultRowHeight="13.2"/>
  <cols>
    <col min="1" max="1" width="4.6640625" style="17" customWidth="1"/>
    <col min="2" max="2" width="11" style="17" customWidth="1"/>
    <col min="3" max="3" width="9.109375" style="17"/>
    <col min="4" max="6" width="11" style="17" customWidth="1"/>
    <col min="7" max="7" width="10.21875" style="17" customWidth="1"/>
    <col min="8" max="10" width="11.21875" style="17" customWidth="1"/>
    <col min="11" max="16384" width="9.109375" style="17"/>
  </cols>
  <sheetData>
    <row r="1" spans="1:10" s="26" customFormat="1" ht="17.399999999999999">
      <c r="A1" s="24" t="s">
        <v>1</v>
      </c>
      <c r="B1" s="24"/>
      <c r="C1" s="24"/>
      <c r="D1" s="24"/>
      <c r="E1" s="24"/>
      <c r="F1" s="24"/>
      <c r="G1" s="24"/>
      <c r="H1" s="24"/>
      <c r="I1" s="24"/>
      <c r="J1" s="25"/>
    </row>
    <row r="2" spans="1:10" s="26" customFormat="1" ht="17.399999999999999">
      <c r="A2" s="22" t="s">
        <v>11</v>
      </c>
      <c r="B2" s="22"/>
      <c r="C2" s="22"/>
      <c r="D2" s="22"/>
      <c r="E2" s="22"/>
      <c r="F2" s="22"/>
      <c r="G2" s="22"/>
      <c r="H2" s="22"/>
      <c r="I2" s="22"/>
      <c r="J2" s="22"/>
    </row>
    <row r="3" spans="1:10" s="26" customFormat="1" ht="17.399999999999999">
      <c r="A3" s="22"/>
      <c r="B3" s="22"/>
      <c r="C3" s="22"/>
      <c r="D3" s="22"/>
      <c r="E3" s="275" t="s">
        <v>109</v>
      </c>
      <c r="F3" s="22"/>
      <c r="G3" s="22"/>
      <c r="H3" s="22"/>
      <c r="I3" s="22"/>
      <c r="J3" s="22"/>
    </row>
    <row r="4" spans="1:10" s="26" customFormat="1" ht="17.399999999999999">
      <c r="A4" s="35" t="str">
        <f>'UG Fees'!A4</f>
        <v>Summer 2020-21</v>
      </c>
      <c r="B4" s="22"/>
      <c r="C4" s="22"/>
      <c r="D4" s="22"/>
      <c r="E4" s="22"/>
      <c r="F4" s="22"/>
      <c r="G4" s="22"/>
      <c r="H4" s="22"/>
      <c r="I4" s="22"/>
      <c r="J4" s="22"/>
    </row>
    <row r="5" spans="1:10" ht="13.8" thickBot="1"/>
    <row r="6" spans="1:10" ht="45.6" thickBot="1">
      <c r="A6" s="40" t="s">
        <v>0</v>
      </c>
      <c r="B6" s="109" t="s">
        <v>3</v>
      </c>
      <c r="C6" s="41" t="s">
        <v>21</v>
      </c>
      <c r="D6" s="109" t="s">
        <v>5</v>
      </c>
      <c r="E6" s="85" t="s">
        <v>12</v>
      </c>
      <c r="F6" s="109" t="s">
        <v>7</v>
      </c>
      <c r="G6" s="111" t="s">
        <v>28</v>
      </c>
      <c r="H6" s="100" t="s">
        <v>67</v>
      </c>
      <c r="I6" s="113" t="s">
        <v>33</v>
      </c>
      <c r="J6" s="114" t="s">
        <v>34</v>
      </c>
    </row>
    <row r="7" spans="1:10" ht="16.2" thickTop="1">
      <c r="A7" s="42">
        <v>1</v>
      </c>
      <c r="B7" s="155">
        <v>424.47</v>
      </c>
      <c r="C7" s="156">
        <v>151.5</v>
      </c>
      <c r="D7" s="157">
        <f>B7+C7</f>
        <v>575.97</v>
      </c>
      <c r="E7" s="156">
        <v>507.27</v>
      </c>
      <c r="F7" s="157">
        <f t="shared" ref="F7:F12" si="0">B7+E7</f>
        <v>931.74</v>
      </c>
      <c r="G7" s="105">
        <v>98.93</v>
      </c>
      <c r="H7" s="101">
        <f>B7+G7</f>
        <v>523.4</v>
      </c>
      <c r="I7" s="102">
        <f>B7+C7+G7</f>
        <v>674.9</v>
      </c>
      <c r="J7" s="117">
        <f>B7+E7+G7</f>
        <v>1030.67</v>
      </c>
    </row>
    <row r="8" spans="1:10" ht="15">
      <c r="A8" s="43">
        <f t="shared" ref="A8:A12" si="1">A7+1</f>
        <v>2</v>
      </c>
      <c r="B8" s="103">
        <f>$B$7*A8</f>
        <v>848.94</v>
      </c>
      <c r="C8" s="10">
        <f>$C$7*A8</f>
        <v>303</v>
      </c>
      <c r="D8" s="104">
        <f t="shared" ref="D8:D12" si="2">B8+C8</f>
        <v>1151.94</v>
      </c>
      <c r="E8" s="10">
        <f>$E$7*A8</f>
        <v>1014.54</v>
      </c>
      <c r="F8" s="104">
        <f t="shared" si="0"/>
        <v>1863.48</v>
      </c>
      <c r="G8" s="105">
        <v>152.25</v>
      </c>
      <c r="H8" s="101">
        <f t="shared" ref="H8:H12" si="3">B8+G8</f>
        <v>1001.19</v>
      </c>
      <c r="I8" s="102">
        <f t="shared" ref="I8:I12" si="4">B8+C8+G8</f>
        <v>1304.19</v>
      </c>
      <c r="J8" s="117">
        <f t="shared" ref="J8:J12" si="5">B8+E8+G8</f>
        <v>2015.73</v>
      </c>
    </row>
    <row r="9" spans="1:10" ht="15">
      <c r="A9" s="43">
        <f t="shared" si="1"/>
        <v>3</v>
      </c>
      <c r="B9" s="103">
        <f t="shared" ref="B9:B12" si="6">$B$7*A9</f>
        <v>1273.4100000000001</v>
      </c>
      <c r="C9" s="10">
        <f t="shared" ref="C9:C12" si="7">$C$7*A9</f>
        <v>454.5</v>
      </c>
      <c r="D9" s="104">
        <f t="shared" si="2"/>
        <v>1727.91</v>
      </c>
      <c r="E9" s="10">
        <f t="shared" ref="E9:E12" si="8">$E$7*A9</f>
        <v>1521.81</v>
      </c>
      <c r="F9" s="104">
        <f t="shared" si="0"/>
        <v>2795.22</v>
      </c>
      <c r="G9" s="105">
        <v>205.57</v>
      </c>
      <c r="H9" s="101">
        <f t="shared" si="3"/>
        <v>1478.98</v>
      </c>
      <c r="I9" s="102">
        <f t="shared" si="4"/>
        <v>1933.48</v>
      </c>
      <c r="J9" s="117">
        <f t="shared" si="5"/>
        <v>3000.79</v>
      </c>
    </row>
    <row r="10" spans="1:10" ht="15">
      <c r="A10" s="43">
        <f t="shared" si="1"/>
        <v>4</v>
      </c>
      <c r="B10" s="103">
        <f t="shared" si="6"/>
        <v>1697.88</v>
      </c>
      <c r="C10" s="10">
        <f t="shared" si="7"/>
        <v>606</v>
      </c>
      <c r="D10" s="104">
        <f t="shared" si="2"/>
        <v>2303.88</v>
      </c>
      <c r="E10" s="10">
        <f t="shared" si="8"/>
        <v>2029.08</v>
      </c>
      <c r="F10" s="104">
        <f t="shared" si="0"/>
        <v>3726.96</v>
      </c>
      <c r="G10" s="105">
        <v>258.89</v>
      </c>
      <c r="H10" s="101">
        <f t="shared" si="3"/>
        <v>1956.77</v>
      </c>
      <c r="I10" s="102">
        <f t="shared" si="4"/>
        <v>2562.77</v>
      </c>
      <c r="J10" s="117">
        <f t="shared" si="5"/>
        <v>3985.85</v>
      </c>
    </row>
    <row r="11" spans="1:10" ht="15">
      <c r="A11" s="43">
        <f t="shared" si="1"/>
        <v>5</v>
      </c>
      <c r="B11" s="103">
        <f t="shared" si="6"/>
        <v>2122.35</v>
      </c>
      <c r="C11" s="10">
        <f t="shared" si="7"/>
        <v>757.5</v>
      </c>
      <c r="D11" s="104">
        <f t="shared" si="2"/>
        <v>2879.85</v>
      </c>
      <c r="E11" s="10">
        <f t="shared" si="8"/>
        <v>2536.35</v>
      </c>
      <c r="F11" s="104">
        <f t="shared" si="0"/>
        <v>4658.7</v>
      </c>
      <c r="G11" s="105">
        <v>312.20999999999998</v>
      </c>
      <c r="H11" s="101">
        <f t="shared" si="3"/>
        <v>2434.56</v>
      </c>
      <c r="I11" s="102">
        <f t="shared" si="4"/>
        <v>3192.06</v>
      </c>
      <c r="J11" s="117">
        <f t="shared" si="5"/>
        <v>4970.91</v>
      </c>
    </row>
    <row r="12" spans="1:10" ht="16.2" thickBot="1">
      <c r="A12" s="47">
        <f t="shared" si="1"/>
        <v>6</v>
      </c>
      <c r="B12" s="158">
        <f t="shared" si="6"/>
        <v>2546.8200000000002</v>
      </c>
      <c r="C12" s="159">
        <f t="shared" si="7"/>
        <v>909</v>
      </c>
      <c r="D12" s="160">
        <f t="shared" si="2"/>
        <v>3455.82</v>
      </c>
      <c r="E12" s="159">
        <f t="shared" si="8"/>
        <v>3043.62</v>
      </c>
      <c r="F12" s="160">
        <f t="shared" si="0"/>
        <v>5590.44</v>
      </c>
      <c r="G12" s="161">
        <v>365.6</v>
      </c>
      <c r="H12" s="162">
        <f t="shared" si="3"/>
        <v>2912.42</v>
      </c>
      <c r="I12" s="163">
        <f t="shared" si="4"/>
        <v>3821.42</v>
      </c>
      <c r="J12" s="164">
        <f t="shared" si="5"/>
        <v>5956.04</v>
      </c>
    </row>
    <row r="13" spans="1:10" ht="15.6">
      <c r="A13" s="82" t="s">
        <v>90</v>
      </c>
      <c r="B13" s="134"/>
      <c r="C13" s="118"/>
      <c r="D13" s="118"/>
    </row>
    <row r="14" spans="1:10">
      <c r="C14" s="31"/>
      <c r="D14" s="31"/>
      <c r="E14" s="31"/>
      <c r="F14" s="31"/>
    </row>
    <row r="16" spans="1:10" s="26" customFormat="1" ht="18" thickBot="1">
      <c r="A16" s="22" t="s">
        <v>13</v>
      </c>
      <c r="B16" s="25"/>
      <c r="C16" s="25"/>
      <c r="D16" s="25"/>
      <c r="E16" s="25"/>
      <c r="F16" s="25"/>
      <c r="G16" s="25"/>
      <c r="H16" s="25"/>
      <c r="I16" s="25"/>
      <c r="J16" s="25"/>
    </row>
    <row r="17" spans="1:12" ht="46.2" thickTop="1" thickBot="1">
      <c r="A17" s="133" t="s">
        <v>0</v>
      </c>
      <c r="B17" s="137" t="s">
        <v>3</v>
      </c>
      <c r="C17" s="41" t="s">
        <v>21</v>
      </c>
      <c r="D17" s="109" t="s">
        <v>5</v>
      </c>
      <c r="E17" s="85" t="s">
        <v>12</v>
      </c>
      <c r="F17" s="109" t="s">
        <v>7</v>
      </c>
      <c r="G17" s="111" t="s">
        <v>28</v>
      </c>
      <c r="H17" s="100" t="s">
        <v>67</v>
      </c>
      <c r="I17" s="115" t="s">
        <v>8</v>
      </c>
      <c r="J17" s="116" t="s">
        <v>9</v>
      </c>
    </row>
    <row r="18" spans="1:12" ht="15.6" thickTop="1">
      <c r="A18" s="135">
        <v>0.5</v>
      </c>
      <c r="B18" s="138">
        <f t="shared" ref="B18:B23" si="9">$B$7*A18</f>
        <v>212.24</v>
      </c>
      <c r="C18" s="10">
        <f t="shared" ref="C18:C23" si="10">$C$7*A18</f>
        <v>75.75</v>
      </c>
      <c r="D18" s="104">
        <f t="shared" ref="D18:D23" si="11">B18+C18</f>
        <v>287.99</v>
      </c>
      <c r="E18" s="10">
        <f t="shared" ref="E18:E23" si="12">$E$7*A18</f>
        <v>253.64</v>
      </c>
      <c r="F18" s="104">
        <f t="shared" ref="F18:F23" si="13">B18+E18</f>
        <v>465.88</v>
      </c>
      <c r="G18" s="105">
        <v>72.31</v>
      </c>
      <c r="H18" s="101">
        <f>B18+G18</f>
        <v>284.55</v>
      </c>
      <c r="I18" s="102">
        <f>B18+C18+G18</f>
        <v>360.3</v>
      </c>
      <c r="J18" s="117">
        <f>B18+E18+G18</f>
        <v>538.19000000000005</v>
      </c>
    </row>
    <row r="19" spans="1:12" ht="15">
      <c r="A19" s="136">
        <f t="shared" ref="A19:A23" si="14">A18+1</f>
        <v>1.5</v>
      </c>
      <c r="B19" s="139">
        <f t="shared" si="9"/>
        <v>636.71</v>
      </c>
      <c r="C19" s="10">
        <f t="shared" si="10"/>
        <v>227.25</v>
      </c>
      <c r="D19" s="104">
        <f t="shared" si="11"/>
        <v>863.96</v>
      </c>
      <c r="E19" s="10">
        <f t="shared" si="12"/>
        <v>760.91</v>
      </c>
      <c r="F19" s="103">
        <f t="shared" si="13"/>
        <v>1397.62</v>
      </c>
      <c r="G19" s="105">
        <v>125.63</v>
      </c>
      <c r="H19" s="101">
        <f t="shared" ref="H19:H23" si="15">B19+G19</f>
        <v>762.34</v>
      </c>
      <c r="I19" s="102">
        <f t="shared" ref="I19:I23" si="16">B19+C19+G19</f>
        <v>989.59</v>
      </c>
      <c r="J19" s="117">
        <f t="shared" ref="J19:J23" si="17">B19+E19+G19</f>
        <v>1523.25</v>
      </c>
    </row>
    <row r="20" spans="1:12" ht="15">
      <c r="A20" s="136">
        <f t="shared" si="14"/>
        <v>2.5</v>
      </c>
      <c r="B20" s="139">
        <f t="shared" si="9"/>
        <v>1061.18</v>
      </c>
      <c r="C20" s="10">
        <f t="shared" si="10"/>
        <v>378.75</v>
      </c>
      <c r="D20" s="104">
        <f t="shared" si="11"/>
        <v>1439.93</v>
      </c>
      <c r="E20" s="10">
        <f t="shared" si="12"/>
        <v>1268.18</v>
      </c>
      <c r="F20" s="103">
        <f t="shared" si="13"/>
        <v>2329.36</v>
      </c>
      <c r="G20" s="105">
        <v>178.95</v>
      </c>
      <c r="H20" s="101">
        <f t="shared" si="15"/>
        <v>1240.1300000000001</v>
      </c>
      <c r="I20" s="102">
        <f t="shared" si="16"/>
        <v>1618.88</v>
      </c>
      <c r="J20" s="117">
        <f t="shared" si="17"/>
        <v>2508.31</v>
      </c>
    </row>
    <row r="21" spans="1:12" ht="15">
      <c r="A21" s="136">
        <f t="shared" si="14"/>
        <v>3.5</v>
      </c>
      <c r="B21" s="139">
        <f t="shared" si="9"/>
        <v>1485.65</v>
      </c>
      <c r="C21" s="10">
        <f t="shared" si="10"/>
        <v>530.25</v>
      </c>
      <c r="D21" s="104">
        <f t="shared" si="11"/>
        <v>2015.9</v>
      </c>
      <c r="E21" s="10">
        <f t="shared" si="12"/>
        <v>1775.45</v>
      </c>
      <c r="F21" s="103">
        <f t="shared" si="13"/>
        <v>3261.1</v>
      </c>
      <c r="G21" s="105">
        <v>232.27</v>
      </c>
      <c r="H21" s="101">
        <f t="shared" si="15"/>
        <v>1717.92</v>
      </c>
      <c r="I21" s="102">
        <f t="shared" si="16"/>
        <v>2248.17</v>
      </c>
      <c r="J21" s="117">
        <f t="shared" si="17"/>
        <v>3493.37</v>
      </c>
    </row>
    <row r="22" spans="1:12" ht="15">
      <c r="A22" s="136">
        <f t="shared" si="14"/>
        <v>4.5</v>
      </c>
      <c r="B22" s="139">
        <f t="shared" si="9"/>
        <v>1910.12</v>
      </c>
      <c r="C22" s="10">
        <f t="shared" si="10"/>
        <v>681.75</v>
      </c>
      <c r="D22" s="104">
        <f t="shared" si="11"/>
        <v>2591.87</v>
      </c>
      <c r="E22" s="10">
        <f t="shared" si="12"/>
        <v>2282.7199999999998</v>
      </c>
      <c r="F22" s="103">
        <f t="shared" si="13"/>
        <v>4192.84</v>
      </c>
      <c r="G22" s="105">
        <v>285.58999999999997</v>
      </c>
      <c r="H22" s="101">
        <f t="shared" si="15"/>
        <v>2195.71</v>
      </c>
      <c r="I22" s="102">
        <f t="shared" si="16"/>
        <v>2877.46</v>
      </c>
      <c r="J22" s="117">
        <f t="shared" si="17"/>
        <v>4478.43</v>
      </c>
    </row>
    <row r="23" spans="1:12" ht="15.6" thickBot="1">
      <c r="A23" s="136">
        <f t="shared" si="14"/>
        <v>5.5</v>
      </c>
      <c r="B23" s="140">
        <f t="shared" si="9"/>
        <v>2334.59</v>
      </c>
      <c r="C23" s="48">
        <f t="shared" si="10"/>
        <v>833.25</v>
      </c>
      <c r="D23" s="141">
        <f t="shared" si="11"/>
        <v>3167.84</v>
      </c>
      <c r="E23" s="48">
        <f t="shared" si="12"/>
        <v>2789.99</v>
      </c>
      <c r="F23" s="110">
        <f t="shared" si="13"/>
        <v>5124.58</v>
      </c>
      <c r="G23" s="112">
        <v>338.91</v>
      </c>
      <c r="H23" s="142">
        <f t="shared" si="15"/>
        <v>2673.5</v>
      </c>
      <c r="I23" s="143">
        <f t="shared" si="16"/>
        <v>3506.75</v>
      </c>
      <c r="J23" s="144">
        <f t="shared" si="17"/>
        <v>5463.49</v>
      </c>
    </row>
    <row r="24" spans="1:12" ht="15.6">
      <c r="A24" s="82" t="s">
        <v>90</v>
      </c>
      <c r="B24" s="134"/>
      <c r="C24" s="118"/>
      <c r="D24" s="118"/>
    </row>
    <row r="26" spans="1:12">
      <c r="A26" s="36" t="s">
        <v>37</v>
      </c>
      <c r="B26"/>
      <c r="C26"/>
      <c r="D26"/>
      <c r="E26" s="49"/>
      <c r="F26" s="49"/>
      <c r="G26" s="49"/>
      <c r="H26" s="49"/>
      <c r="I26" s="49"/>
      <c r="J26" s="49"/>
      <c r="K26" s="49"/>
      <c r="L26" s="49"/>
    </row>
    <row r="27" spans="1:12">
      <c r="A27"/>
      <c r="B27" t="s">
        <v>152</v>
      </c>
      <c r="C27"/>
      <c r="D27"/>
      <c r="E27" s="49"/>
      <c r="F27" s="49"/>
      <c r="G27" s="49"/>
      <c r="H27" s="49"/>
      <c r="I27" s="49"/>
      <c r="J27" s="49"/>
      <c r="K27" s="49"/>
      <c r="L27" s="49"/>
    </row>
    <row r="28" spans="1:12">
      <c r="A28"/>
      <c r="B28" t="s">
        <v>153</v>
      </c>
      <c r="C28"/>
      <c r="D28"/>
      <c r="E28" s="49"/>
      <c r="F28" s="49"/>
      <c r="G28" s="49"/>
      <c r="H28" s="49"/>
      <c r="I28" s="49"/>
      <c r="J28" s="49"/>
      <c r="K28" s="49"/>
      <c r="L28" s="49"/>
    </row>
    <row r="29" spans="1:12">
      <c r="A29"/>
      <c r="B29"/>
      <c r="C29"/>
      <c r="D29"/>
      <c r="E29" s="49"/>
      <c r="F29" s="49"/>
      <c r="G29" s="49"/>
      <c r="H29" s="49"/>
      <c r="I29" s="49"/>
      <c r="J29" s="49"/>
      <c r="K29" s="49"/>
      <c r="L29" s="49"/>
    </row>
    <row r="30" spans="1:12">
      <c r="A30" s="36" t="s">
        <v>38</v>
      </c>
      <c r="B30"/>
      <c r="C30"/>
      <c r="D30"/>
      <c r="E30" s="49"/>
      <c r="F30" s="49"/>
      <c r="G30" s="49"/>
      <c r="H30" s="49"/>
      <c r="I30" s="49"/>
      <c r="J30" s="49"/>
      <c r="K30" s="49"/>
      <c r="L30" s="49"/>
    </row>
    <row r="31" spans="1:12">
      <c r="A31"/>
      <c r="B31" s="49" t="s">
        <v>154</v>
      </c>
      <c r="C31"/>
      <c r="D31"/>
      <c r="E31" s="49"/>
      <c r="F31" s="49"/>
      <c r="G31" s="49"/>
      <c r="H31" s="49"/>
      <c r="I31" s="49"/>
      <c r="J31" s="49"/>
      <c r="K31" s="49"/>
      <c r="L31" s="49"/>
    </row>
    <row r="32" spans="1:12">
      <c r="A32"/>
      <c r="B32" s="49" t="s">
        <v>155</v>
      </c>
      <c r="C32"/>
      <c r="D32"/>
      <c r="E32" s="49"/>
      <c r="F32" s="49"/>
      <c r="G32" s="49"/>
      <c r="H32" s="49"/>
      <c r="I32" s="49"/>
      <c r="J32" s="49"/>
      <c r="K32" s="49"/>
      <c r="L32" s="49"/>
    </row>
    <row r="33" spans="1:12">
      <c r="A33"/>
      <c r="B33"/>
      <c r="C33"/>
      <c r="D33"/>
      <c r="E33" s="49"/>
      <c r="F33" s="49"/>
      <c r="G33" s="49"/>
      <c r="H33" s="49"/>
      <c r="I33" s="49"/>
      <c r="J33" s="49"/>
      <c r="K33" s="49"/>
      <c r="L33" s="49"/>
    </row>
    <row r="34" spans="1:12">
      <c r="A34"/>
      <c r="B34" s="49" t="s">
        <v>40</v>
      </c>
      <c r="C34"/>
      <c r="D34"/>
      <c r="E34" s="49"/>
      <c r="F34" s="49"/>
      <c r="G34" s="49"/>
      <c r="H34" s="49"/>
      <c r="I34" s="49"/>
      <c r="J34" s="49"/>
      <c r="K34" s="49"/>
      <c r="L34" s="49"/>
    </row>
    <row r="35" spans="1:12">
      <c r="A35"/>
      <c r="C35"/>
      <c r="D35"/>
      <c r="E35"/>
      <c r="F35"/>
    </row>
    <row r="36" spans="1:12">
      <c r="A36"/>
      <c r="B36"/>
      <c r="C36" s="37"/>
      <c r="D36"/>
      <c r="E36"/>
      <c r="F36"/>
    </row>
    <row r="37" spans="1:12">
      <c r="A37"/>
      <c r="B37"/>
      <c r="C37" s="37"/>
      <c r="D37"/>
      <c r="E37"/>
      <c r="F37"/>
    </row>
    <row r="38" spans="1:12">
      <c r="A38"/>
      <c r="B38"/>
      <c r="C38" s="37"/>
      <c r="D38"/>
      <c r="E38"/>
      <c r="F38"/>
    </row>
    <row r="39" spans="1:12">
      <c r="A39"/>
      <c r="B39"/>
      <c r="C39" s="37"/>
      <c r="D39"/>
      <c r="E39"/>
      <c r="F39"/>
    </row>
    <row r="40" spans="1:12">
      <c r="A40"/>
      <c r="B40"/>
      <c r="C40" s="37"/>
      <c r="D40"/>
      <c r="E40"/>
      <c r="F40"/>
    </row>
    <row r="41" spans="1:12">
      <c r="A41"/>
      <c r="B41"/>
      <c r="C41" s="37"/>
      <c r="D41"/>
      <c r="E41"/>
      <c r="F41"/>
    </row>
    <row r="42" spans="1:12">
      <c r="A42"/>
      <c r="B42"/>
      <c r="C42" s="37"/>
      <c r="D42"/>
      <c r="E42"/>
      <c r="F42"/>
    </row>
    <row r="43" spans="1:12">
      <c r="A43"/>
      <c r="B43"/>
      <c r="C43" s="37"/>
      <c r="D43"/>
      <c r="E43"/>
      <c r="F43"/>
    </row>
    <row r="44" spans="1:12">
      <c r="A44"/>
      <c r="B44"/>
      <c r="C44" s="37"/>
      <c r="D44"/>
      <c r="E44"/>
      <c r="F44"/>
    </row>
    <row r="45" spans="1:12">
      <c r="A45"/>
      <c r="B45"/>
      <c r="C45" s="37"/>
      <c r="D45"/>
      <c r="E45"/>
      <c r="F45"/>
    </row>
  </sheetData>
  <phoneticPr fontId="0" type="noConversion"/>
  <printOptions horizontalCentered="1"/>
  <pageMargins left="0.61" right="0.52" top="0.55000000000000004" bottom="0.39" header="0.5" footer="0.5"/>
  <pageSetup scale="90" orientation="landscape" r:id="rId1"/>
  <headerFooter alignWithMargins="0">
    <oddFooter>&amp;L&amp;D&amp;C&amp;A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L42"/>
  <sheetViews>
    <sheetView workbookViewId="0">
      <selection activeCell="A43" sqref="A43"/>
    </sheetView>
  </sheetViews>
  <sheetFormatPr defaultRowHeight="13.2"/>
  <cols>
    <col min="3" max="3" width="13" bestFit="1" customWidth="1"/>
    <col min="4" max="4" width="14.44140625" customWidth="1"/>
    <col min="5" max="5" width="15" customWidth="1"/>
    <col min="6" max="6" width="12.77734375" customWidth="1"/>
    <col min="7" max="7" width="11.109375" bestFit="1" customWidth="1"/>
    <col min="10" max="10" width="9.77734375" bestFit="1" customWidth="1"/>
  </cols>
  <sheetData>
    <row r="1" spans="2:12" s="17" customFormat="1" ht="15.6">
      <c r="C1" s="15"/>
      <c r="D1" s="15"/>
      <c r="E1" s="15"/>
    </row>
    <row r="2" spans="2:12" s="17" customFormat="1" ht="15.6">
      <c r="C2" s="15"/>
      <c r="D2" s="15"/>
      <c r="E2" s="15"/>
    </row>
    <row r="3" spans="2:12" s="17" customFormat="1" ht="17.399999999999999">
      <c r="B3" s="24"/>
      <c r="C3" s="15"/>
      <c r="D3" s="15"/>
      <c r="E3" s="15"/>
    </row>
    <row r="4" spans="2:12" s="17" customFormat="1" ht="23.1" customHeight="1">
      <c r="B4" s="24" t="s">
        <v>30</v>
      </c>
      <c r="C4" s="15"/>
      <c r="D4" s="15"/>
      <c r="E4" s="15"/>
    </row>
    <row r="5" spans="2:12" s="17" customFormat="1" ht="23.1" customHeight="1">
      <c r="B5" s="24"/>
      <c r="C5" s="38" t="s">
        <v>156</v>
      </c>
      <c r="D5" s="15"/>
      <c r="E5" s="15"/>
    </row>
    <row r="6" spans="2:12" s="17" customFormat="1" ht="17.399999999999999">
      <c r="B6" s="38" t="s">
        <v>133</v>
      </c>
      <c r="C6" s="16"/>
      <c r="D6" s="16"/>
      <c r="E6" s="16"/>
    </row>
    <row r="7" spans="2:12" s="17" customFormat="1" ht="17.399999999999999">
      <c r="B7" s="38"/>
      <c r="C7" s="274" t="s">
        <v>112</v>
      </c>
      <c r="D7" s="16"/>
      <c r="E7" s="16"/>
    </row>
    <row r="8" spans="2:12" s="17" customFormat="1" ht="17.399999999999999">
      <c r="B8" s="13" t="str">
        <f>'UG Fees'!A4</f>
        <v>Summer 2020-21</v>
      </c>
      <c r="C8" s="16"/>
      <c r="D8" s="16"/>
      <c r="E8" s="16"/>
    </row>
    <row r="9" spans="2:12" s="17" customFormat="1" ht="17.399999999999999">
      <c r="B9" s="13"/>
      <c r="C9" s="16"/>
      <c r="D9" s="16"/>
      <c r="E9" s="16"/>
      <c r="G9" s="36"/>
    </row>
    <row r="10" spans="2:12" s="17" customFormat="1" ht="16.2" thickBot="1">
      <c r="B10" s="16"/>
      <c r="C10" s="16"/>
      <c r="D10" s="16"/>
      <c r="E10" s="16"/>
      <c r="G10" s="36" t="s">
        <v>74</v>
      </c>
    </row>
    <row r="11" spans="2:12" s="17" customFormat="1" ht="35.1" customHeight="1" thickBot="1">
      <c r="B11" s="80" t="s">
        <v>0</v>
      </c>
      <c r="C11" s="81" t="s">
        <v>20</v>
      </c>
      <c r="D11" s="81" t="s">
        <v>26</v>
      </c>
      <c r="E11" s="81" t="s">
        <v>66</v>
      </c>
      <c r="F11" s="174" t="s">
        <v>25</v>
      </c>
    </row>
    <row r="12" spans="2:12" s="17" customFormat="1" ht="15.6">
      <c r="B12" s="42">
        <v>1</v>
      </c>
      <c r="C12" s="32">
        <v>294.58</v>
      </c>
      <c r="D12" s="18">
        <f>+'UG Fees'!C7</f>
        <v>5.42</v>
      </c>
      <c r="E12" s="18">
        <f>+'UG Fees'!M7</f>
        <v>106.13</v>
      </c>
      <c r="F12" s="173">
        <f>SUM(C12:E12)</f>
        <v>406.13</v>
      </c>
    </row>
    <row r="13" spans="2:12" s="17" customFormat="1" ht="17.399999999999999">
      <c r="B13" s="43">
        <f>B12+1</f>
        <v>2</v>
      </c>
      <c r="C13" s="10">
        <f>$C$12*B13</f>
        <v>589.16</v>
      </c>
      <c r="D13" s="10">
        <f>+'UG Fees'!C8</f>
        <v>10.84</v>
      </c>
      <c r="E13" s="18">
        <f>+'UG Fees'!M8</f>
        <v>166.65</v>
      </c>
      <c r="F13" s="171">
        <f t="shared" ref="F13:F17" si="0">SUM(C13:E13)</f>
        <v>766.65</v>
      </c>
      <c r="G13" s="24"/>
      <c r="H13" s="15"/>
      <c r="I13" s="15"/>
      <c r="J13" s="15"/>
    </row>
    <row r="14" spans="2:12" s="17" customFormat="1" ht="17.399999999999999">
      <c r="B14" s="43">
        <f>B13+1</f>
        <v>3</v>
      </c>
      <c r="C14" s="10">
        <f>$C$12*B14</f>
        <v>883.74</v>
      </c>
      <c r="D14" s="10">
        <f>+'UG Fees'!C9</f>
        <v>16.260000000000002</v>
      </c>
      <c r="E14" s="18">
        <f>+'UG Fees'!M9</f>
        <v>227.17</v>
      </c>
      <c r="F14" s="171">
        <f t="shared" si="0"/>
        <v>1127.17</v>
      </c>
      <c r="G14" s="13"/>
      <c r="H14" s="44"/>
      <c r="I14" s="44"/>
      <c r="J14" s="44"/>
      <c r="K14" s="30"/>
      <c r="L14" s="30"/>
    </row>
    <row r="15" spans="2:12" s="17" customFormat="1" ht="17.399999999999999">
      <c r="B15" s="43">
        <f>B14+1</f>
        <v>4</v>
      </c>
      <c r="C15" s="10">
        <f>$C$12*B15</f>
        <v>1178.32</v>
      </c>
      <c r="D15" s="10">
        <f>+'UG Fees'!C10</f>
        <v>21.68</v>
      </c>
      <c r="E15" s="18">
        <f>+'UG Fees'!M10</f>
        <v>287.69</v>
      </c>
      <c r="F15" s="171">
        <f t="shared" si="0"/>
        <v>1487.69</v>
      </c>
      <c r="G15" s="13"/>
      <c r="H15" s="44"/>
      <c r="I15" s="44"/>
      <c r="J15" s="44"/>
      <c r="K15" s="30"/>
      <c r="L15" s="30"/>
    </row>
    <row r="16" spans="2:12" s="17" customFormat="1" ht="17.399999999999999">
      <c r="B16" s="43">
        <v>5</v>
      </c>
      <c r="C16" s="10">
        <f>$C$12*B16</f>
        <v>1472.9</v>
      </c>
      <c r="D16" s="10">
        <f>+'UG Fees'!C11</f>
        <v>27.1</v>
      </c>
      <c r="E16" s="18">
        <f>+'UG Fees'!M11</f>
        <v>348.21</v>
      </c>
      <c r="F16" s="171">
        <f t="shared" si="0"/>
        <v>1848.21</v>
      </c>
      <c r="G16" s="13"/>
      <c r="H16" s="44"/>
      <c r="I16" s="44"/>
      <c r="J16" s="44"/>
      <c r="K16" s="30"/>
      <c r="L16" s="30"/>
    </row>
    <row r="17" spans="1:12" s="17" customFormat="1" ht="18" thickBot="1">
      <c r="B17" s="47">
        <v>6</v>
      </c>
      <c r="C17" s="48">
        <f>$C$12*B17</f>
        <v>1767.48</v>
      </c>
      <c r="D17" s="48">
        <f>+'UG Fees'!C12</f>
        <v>32.520000000000003</v>
      </c>
      <c r="E17" s="48">
        <f>+'UG Fees'!M12</f>
        <v>408.8</v>
      </c>
      <c r="F17" s="172">
        <f t="shared" si="0"/>
        <v>2208.8000000000002</v>
      </c>
      <c r="G17" s="13"/>
      <c r="H17" s="44"/>
      <c r="I17" s="44"/>
      <c r="J17" s="44"/>
      <c r="K17" s="30"/>
      <c r="L17" s="30"/>
    </row>
    <row r="18" spans="1:12" s="17" customFormat="1" ht="15.6">
      <c r="B18" s="50" t="s">
        <v>41</v>
      </c>
      <c r="C18" s="51"/>
      <c r="D18" s="19"/>
      <c r="E18" s="19"/>
      <c r="G18" s="45"/>
      <c r="H18" s="19"/>
      <c r="I18" s="19"/>
      <c r="J18" s="19"/>
      <c r="K18" s="30"/>
      <c r="L18" s="30"/>
    </row>
    <row r="19" spans="1:12" ht="15.6">
      <c r="B19" s="52"/>
      <c r="C19" s="53">
        <v>300</v>
      </c>
      <c r="D19" s="51"/>
      <c r="E19" s="17"/>
    </row>
    <row r="21" spans="1:12" ht="17.399999999999999">
      <c r="A21" s="17"/>
      <c r="B21" s="38" t="s">
        <v>39</v>
      </c>
      <c r="C21" s="25"/>
      <c r="D21" s="16"/>
      <c r="E21" s="16"/>
      <c r="F21" s="16"/>
      <c r="G21" s="17"/>
      <c r="H21" s="17"/>
      <c r="I21" s="17"/>
      <c r="J21" s="17"/>
      <c r="K21" s="17"/>
      <c r="L21" s="17"/>
    </row>
    <row r="22" spans="1:12" ht="17.399999999999999">
      <c r="A22" s="17"/>
      <c r="B22" s="38"/>
      <c r="C22" s="274" t="s">
        <v>114</v>
      </c>
      <c r="D22" s="16"/>
      <c r="E22" s="16"/>
      <c r="F22" s="16"/>
      <c r="G22" s="17"/>
      <c r="H22" s="17"/>
      <c r="I22" s="17"/>
      <c r="J22" s="17"/>
      <c r="K22" s="17"/>
      <c r="L22" s="17"/>
    </row>
    <row r="23" spans="1:12" ht="17.399999999999999">
      <c r="A23" s="17"/>
      <c r="B23" s="13" t="str">
        <f>'UG Fees'!A4</f>
        <v>Summer 2020-21</v>
      </c>
      <c r="C23" s="16"/>
      <c r="D23" s="16"/>
      <c r="E23" s="16"/>
      <c r="F23" s="16"/>
      <c r="G23" s="17"/>
      <c r="H23" s="17"/>
      <c r="I23" s="17"/>
      <c r="J23" s="17"/>
      <c r="K23" s="17"/>
      <c r="L23" s="17"/>
    </row>
    <row r="24" spans="1:12" ht="16.2" thickBot="1">
      <c r="A24" s="17"/>
      <c r="B24" s="16"/>
      <c r="C24" s="16"/>
      <c r="D24" s="16"/>
      <c r="E24" s="16"/>
      <c r="F24" s="16"/>
      <c r="G24" s="17"/>
      <c r="H24" s="17"/>
      <c r="I24" s="17"/>
      <c r="J24" s="17"/>
      <c r="K24" s="17"/>
      <c r="L24" s="17"/>
    </row>
    <row r="25" spans="1:12" ht="31.8" thickBot="1">
      <c r="A25" s="17"/>
      <c r="B25" s="80" t="s">
        <v>0</v>
      </c>
      <c r="C25" s="81" t="s">
        <v>20</v>
      </c>
      <c r="D25" s="81" t="s">
        <v>26</v>
      </c>
      <c r="E25" s="81" t="s">
        <v>91</v>
      </c>
      <c r="F25" s="174" t="s">
        <v>25</v>
      </c>
      <c r="G25" s="30"/>
      <c r="H25" s="59" t="s">
        <v>59</v>
      </c>
      <c r="I25" s="60"/>
      <c r="J25" s="61"/>
      <c r="K25" s="61"/>
      <c r="L25" s="62"/>
    </row>
    <row r="26" spans="1:12" ht="15.6">
      <c r="A26" s="17"/>
      <c r="B26" s="42">
        <v>1</v>
      </c>
      <c r="C26" s="32">
        <v>324.82</v>
      </c>
      <c r="D26" s="18">
        <f>+'UG Fees'!C7</f>
        <v>5.42</v>
      </c>
      <c r="E26" s="18">
        <f>+'UG Fees'!M7</f>
        <v>106.13</v>
      </c>
      <c r="F26" s="173">
        <f t="shared" ref="F26:F31" si="1">SUM(C26:E26)</f>
        <v>436.37</v>
      </c>
      <c r="G26" s="30"/>
      <c r="H26" s="63" t="s">
        <v>60</v>
      </c>
      <c r="I26" s="64"/>
      <c r="J26" s="64"/>
      <c r="K26" s="64"/>
      <c r="L26" s="65"/>
    </row>
    <row r="27" spans="1:12" ht="15.6">
      <c r="A27" s="17"/>
      <c r="B27" s="43">
        <f>B26+1</f>
        <v>2</v>
      </c>
      <c r="C27" s="10">
        <f>$C$26*B27</f>
        <v>649.64</v>
      </c>
      <c r="D27" s="10">
        <f>+'UG Fees'!C8</f>
        <v>10.84</v>
      </c>
      <c r="E27" s="18">
        <f>+'UG Fees'!M8</f>
        <v>166.65</v>
      </c>
      <c r="F27" s="171">
        <f t="shared" si="1"/>
        <v>827.13</v>
      </c>
      <c r="G27" s="30"/>
      <c r="H27" s="66" t="s">
        <v>61</v>
      </c>
      <c r="I27" s="55"/>
      <c r="J27" s="106">
        <f>+F28</f>
        <v>1217.8900000000001</v>
      </c>
      <c r="K27" s="55"/>
      <c r="L27" s="67"/>
    </row>
    <row r="28" spans="1:12" ht="15.6">
      <c r="A28" s="17"/>
      <c r="B28" s="43">
        <f>B27+1</f>
        <v>3</v>
      </c>
      <c r="C28" s="10">
        <f>$C$26*B28</f>
        <v>974.46</v>
      </c>
      <c r="D28" s="10">
        <f>+'UG Fees'!C9</f>
        <v>16.260000000000002</v>
      </c>
      <c r="E28" s="18">
        <f>+'UG Fees'!M9</f>
        <v>227.17</v>
      </c>
      <c r="F28" s="176">
        <f t="shared" si="1"/>
        <v>1217.8900000000001</v>
      </c>
      <c r="G28" s="30"/>
      <c r="H28" s="68" t="s">
        <v>92</v>
      </c>
      <c r="I28" s="69">
        <f>+'UG Fees'!K41</f>
        <v>25</v>
      </c>
      <c r="J28" s="46">
        <f>+I28*3</f>
        <v>75</v>
      </c>
      <c r="K28" s="55"/>
      <c r="L28" s="67"/>
    </row>
    <row r="29" spans="1:12" ht="16.2" thickBot="1">
      <c r="A29" s="17"/>
      <c r="B29" s="43">
        <f>B28+1</f>
        <v>4</v>
      </c>
      <c r="C29" s="10">
        <f>$C$26*B29</f>
        <v>1299.28</v>
      </c>
      <c r="D29" s="10">
        <f>+'UG Fees'!C10</f>
        <v>21.68</v>
      </c>
      <c r="E29" s="18">
        <f>+'UG Fees'!M10</f>
        <v>287.69</v>
      </c>
      <c r="F29" s="171">
        <f t="shared" si="1"/>
        <v>1608.65</v>
      </c>
      <c r="G29" s="30"/>
      <c r="H29" s="66" t="s">
        <v>62</v>
      </c>
      <c r="I29" s="55"/>
      <c r="J29" s="70">
        <f>+J27+J28</f>
        <v>1292.8900000000001</v>
      </c>
      <c r="K29" s="55"/>
      <c r="L29" s="67"/>
    </row>
    <row r="30" spans="1:12" ht="16.2" thickTop="1">
      <c r="A30" s="17"/>
      <c r="B30" s="43">
        <f>B29+1</f>
        <v>5</v>
      </c>
      <c r="C30" s="10">
        <f>$C$26*B30</f>
        <v>1624.1</v>
      </c>
      <c r="D30" s="10">
        <f>+'UG Fees'!C11</f>
        <v>27.1</v>
      </c>
      <c r="E30" s="18">
        <f>+'UG Fees'!M11</f>
        <v>348.21</v>
      </c>
      <c r="F30" s="171">
        <f t="shared" si="1"/>
        <v>1999.41</v>
      </c>
      <c r="G30" s="30"/>
      <c r="H30" s="71"/>
      <c r="I30" s="55"/>
      <c r="J30" s="55"/>
      <c r="K30" s="55"/>
      <c r="L30" s="67"/>
    </row>
    <row r="31" spans="1:12" ht="16.2" thickBot="1">
      <c r="A31" s="17"/>
      <c r="B31" s="47">
        <f>B30+1</f>
        <v>6</v>
      </c>
      <c r="C31" s="48">
        <f>$C$26*B31</f>
        <v>1948.92</v>
      </c>
      <c r="D31" s="48">
        <f>+'UG Fees'!C12</f>
        <v>32.520000000000003</v>
      </c>
      <c r="E31" s="18">
        <f>+'UG Fees'!M12</f>
        <v>408.8</v>
      </c>
      <c r="F31" s="172">
        <f t="shared" si="1"/>
        <v>2390.2399999999998</v>
      </c>
      <c r="G31" s="30"/>
      <c r="H31" s="71"/>
      <c r="I31" s="55"/>
      <c r="J31" s="55"/>
      <c r="K31" s="55"/>
      <c r="L31" s="67"/>
    </row>
    <row r="32" spans="1:12" ht="15.6">
      <c r="A32" s="17"/>
      <c r="B32" s="50" t="s">
        <v>41</v>
      </c>
      <c r="C32" s="51"/>
      <c r="D32" s="51"/>
      <c r="E32" s="19"/>
      <c r="F32" s="19"/>
      <c r="G32" s="17"/>
      <c r="H32" s="71"/>
      <c r="I32" s="55"/>
      <c r="J32" s="55"/>
      <c r="K32" s="55"/>
      <c r="L32" s="67"/>
    </row>
    <row r="33" spans="1:12" ht="15.6">
      <c r="A33" s="17"/>
      <c r="B33" s="52"/>
      <c r="C33" s="53">
        <v>324.82</v>
      </c>
      <c r="D33" s="53"/>
      <c r="E33" s="51"/>
      <c r="F33" s="17"/>
      <c r="G33" s="17"/>
      <c r="H33" s="71"/>
      <c r="I33" s="55"/>
      <c r="J33" s="55"/>
      <c r="K33" s="55"/>
      <c r="L33" s="67"/>
    </row>
    <row r="34" spans="1:12" ht="16.2" thickBot="1">
      <c r="A34" s="17"/>
      <c r="B34" s="49"/>
      <c r="C34" s="49"/>
      <c r="D34" s="49"/>
      <c r="E34" s="51"/>
      <c r="F34" s="17"/>
      <c r="G34" s="17"/>
      <c r="H34" s="72"/>
      <c r="I34" s="73"/>
      <c r="J34" s="73"/>
      <c r="K34" s="73"/>
      <c r="L34" s="74"/>
    </row>
    <row r="35" spans="1:12" ht="16.2" thickBot="1">
      <c r="A35" s="17"/>
      <c r="B35" s="27" t="s">
        <v>119</v>
      </c>
      <c r="C35" s="36"/>
      <c r="D35" s="36"/>
      <c r="E35" s="17"/>
      <c r="F35" s="17"/>
      <c r="G35" s="17"/>
      <c r="H35" s="75"/>
      <c r="I35" s="49"/>
      <c r="J35" s="49"/>
      <c r="K35" s="49"/>
      <c r="L35" s="49"/>
    </row>
    <row r="36" spans="1:12" ht="15.6">
      <c r="A36" s="17"/>
      <c r="B36" s="36"/>
      <c r="C36" s="27" t="s">
        <v>53</v>
      </c>
      <c r="D36" s="27"/>
      <c r="E36" s="17"/>
      <c r="F36" s="17"/>
      <c r="G36" s="17"/>
      <c r="H36" s="76" t="s">
        <v>63</v>
      </c>
      <c r="I36" s="60"/>
      <c r="J36" s="60"/>
      <c r="K36" s="60"/>
      <c r="L36" s="77"/>
    </row>
    <row r="37" spans="1:12" ht="15.6">
      <c r="A37" s="17"/>
      <c r="B37" s="36"/>
      <c r="C37" s="27" t="s">
        <v>54</v>
      </c>
      <c r="D37" s="27"/>
      <c r="E37" s="17"/>
      <c r="F37" s="17"/>
      <c r="G37" s="17"/>
      <c r="H37" s="66" t="s">
        <v>61</v>
      </c>
      <c r="I37" s="55"/>
      <c r="J37" s="106">
        <f>+F28</f>
        <v>1217.8900000000001</v>
      </c>
      <c r="K37" s="55"/>
      <c r="L37" s="67"/>
    </row>
    <row r="38" spans="1:12" ht="15.6">
      <c r="A38" s="17"/>
      <c r="B38" s="36"/>
      <c r="C38" s="27" t="s">
        <v>55</v>
      </c>
      <c r="D38" s="27"/>
      <c r="E38" s="17"/>
      <c r="F38" s="17"/>
      <c r="G38" s="17"/>
      <c r="H38" s="68" t="s">
        <v>92</v>
      </c>
      <c r="I38" s="69">
        <f>+'UG Fees'!K39</f>
        <v>10</v>
      </c>
      <c r="J38" s="46">
        <f>+I38*3</f>
        <v>30</v>
      </c>
      <c r="K38" s="55"/>
      <c r="L38" s="67"/>
    </row>
    <row r="39" spans="1:12" ht="16.2" thickBot="1">
      <c r="A39" s="17"/>
      <c r="B39" s="36"/>
      <c r="C39" s="27" t="s">
        <v>56</v>
      </c>
      <c r="D39" s="27"/>
      <c r="E39" s="17"/>
      <c r="F39" s="17"/>
      <c r="G39" s="17"/>
      <c r="H39" s="78" t="s">
        <v>62</v>
      </c>
      <c r="I39" s="73"/>
      <c r="J39" s="79">
        <f>+J37+J38</f>
        <v>1247.8900000000001</v>
      </c>
      <c r="K39" s="73"/>
      <c r="L39" s="74"/>
    </row>
    <row r="40" spans="1:12">
      <c r="A40" s="17"/>
      <c r="B40" s="49"/>
      <c r="C40" s="49"/>
      <c r="D40" s="49"/>
      <c r="E40" s="17"/>
      <c r="F40" s="17"/>
      <c r="G40" s="17"/>
      <c r="H40" s="17"/>
      <c r="I40" s="17"/>
      <c r="J40" s="17"/>
      <c r="K40" s="17"/>
      <c r="L40" s="17"/>
    </row>
    <row r="41" spans="1:12" ht="15.6">
      <c r="A41" s="17"/>
      <c r="B41" s="58" t="s">
        <v>57</v>
      </c>
      <c r="C41" s="49"/>
      <c r="D41" s="49"/>
      <c r="E41" s="17"/>
      <c r="F41" s="17"/>
      <c r="G41" s="107">
        <f>+'UG Fees'!E35</f>
        <v>217.71</v>
      </c>
      <c r="H41" s="17"/>
      <c r="I41" s="17"/>
      <c r="J41" s="17"/>
      <c r="K41" s="17"/>
      <c r="L41" s="17"/>
    </row>
    <row r="42" spans="1:12" ht="15.6">
      <c r="A42" s="17"/>
      <c r="B42" s="58" t="s">
        <v>58</v>
      </c>
      <c r="C42" s="49"/>
      <c r="D42" s="49"/>
      <c r="E42" s="17"/>
      <c r="F42" s="17"/>
      <c r="G42" s="107">
        <f>+'UG Fees'!E36</f>
        <v>192.35</v>
      </c>
      <c r="H42" s="17"/>
      <c r="I42" s="17"/>
      <c r="J42" s="17"/>
      <c r="K42" s="17"/>
      <c r="L42" s="17"/>
    </row>
  </sheetData>
  <pageMargins left="0.7" right="0.7" top="0.75" bottom="0.75" header="0.3" footer="0.3"/>
  <pageSetup scale="73" orientation="landscape" r:id="rId1"/>
  <headerFooter>
    <oddFooter>&amp;L&amp;D&amp;C&amp;A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Q42"/>
  <sheetViews>
    <sheetView topLeftCell="A16" workbookViewId="0">
      <selection activeCell="E10" sqref="E10"/>
    </sheetView>
  </sheetViews>
  <sheetFormatPr defaultColWidth="9.109375" defaultRowHeight="13.2"/>
  <cols>
    <col min="1" max="2" width="9.109375" style="49"/>
    <col min="3" max="3" width="13.77734375" style="49" customWidth="1"/>
    <col min="4" max="4" width="12.77734375" style="49" customWidth="1"/>
    <col min="5" max="5" width="14.44140625" style="49" customWidth="1"/>
    <col min="6" max="6" width="12.77734375" style="49" customWidth="1"/>
    <col min="7" max="7" width="13.21875" style="49" customWidth="1"/>
    <col min="8" max="8" width="9.33203125" style="49" customWidth="1"/>
    <col min="9" max="9" width="9.109375" style="49"/>
    <col min="10" max="10" width="10.109375" style="49" bestFit="1" customWidth="1"/>
    <col min="11" max="12" width="12.77734375" style="49" customWidth="1"/>
    <col min="13" max="13" width="9.109375" style="49"/>
    <col min="14" max="14" width="10.33203125" style="49" customWidth="1"/>
    <col min="15" max="15" width="9.88671875" style="49" customWidth="1"/>
    <col min="16" max="16384" width="9.109375" style="49"/>
  </cols>
  <sheetData>
    <row r="1" spans="2:7" ht="15.6">
      <c r="C1" s="15"/>
      <c r="D1" s="15"/>
      <c r="E1" s="15"/>
    </row>
    <row r="2" spans="2:7" ht="15.6">
      <c r="C2" s="15"/>
      <c r="D2" s="15"/>
      <c r="E2" s="15"/>
    </row>
    <row r="3" spans="2:7" ht="17.399999999999999">
      <c r="B3" s="24"/>
      <c r="C3" s="15"/>
      <c r="D3" s="15"/>
      <c r="E3" s="15"/>
    </row>
    <row r="4" spans="2:7" ht="21.75" customHeight="1">
      <c r="B4" s="24" t="s">
        <v>120</v>
      </c>
      <c r="C4" s="15"/>
      <c r="D4" s="15"/>
      <c r="E4" s="15"/>
    </row>
    <row r="5" spans="2:7" ht="17.399999999999999">
      <c r="B5" s="296" t="s">
        <v>134</v>
      </c>
      <c r="C5" s="296"/>
      <c r="D5" s="296"/>
      <c r="E5" s="296"/>
      <c r="F5" s="36" t="s">
        <v>115</v>
      </c>
    </row>
    <row r="6" spans="2:7" ht="17.399999999999999">
      <c r="B6" s="251"/>
      <c r="C6" s="274" t="s">
        <v>112</v>
      </c>
      <c r="D6" s="251"/>
      <c r="E6" s="251"/>
      <c r="F6" s="36"/>
    </row>
    <row r="7" spans="2:7" ht="17.399999999999999">
      <c r="B7" s="13" t="str">
        <f>'UG Fees'!A4</f>
        <v>Summer 2020-21</v>
      </c>
      <c r="C7" s="16"/>
      <c r="D7" s="16"/>
      <c r="E7" s="16"/>
      <c r="F7" s="36"/>
    </row>
    <row r="8" spans="2:7" ht="16.2" thickBot="1">
      <c r="B8" s="16"/>
      <c r="C8" s="16"/>
      <c r="D8" s="16"/>
      <c r="E8" s="16"/>
    </row>
    <row r="9" spans="2:7" ht="31.8" thickBot="1">
      <c r="B9" s="80" t="s">
        <v>36</v>
      </c>
      <c r="C9" s="81" t="s">
        <v>20</v>
      </c>
      <c r="D9" s="81" t="s">
        <v>87</v>
      </c>
      <c r="E9" s="81" t="s">
        <v>66</v>
      </c>
      <c r="F9" s="174" t="s">
        <v>25</v>
      </c>
      <c r="G9" s="39"/>
    </row>
    <row r="10" spans="2:7" ht="15.6">
      <c r="B10" s="175">
        <v>1</v>
      </c>
      <c r="C10" s="32">
        <f>'UG Fees'!B7+20</f>
        <v>282.43</v>
      </c>
      <c r="D10" s="18">
        <f>+'UG Fees'!C7</f>
        <v>5.42</v>
      </c>
      <c r="E10" s="18">
        <f>+'UG Fees'!M7</f>
        <v>106.13</v>
      </c>
      <c r="F10" s="173">
        <f>SUM(C10:E10)</f>
        <v>393.98</v>
      </c>
      <c r="G10" s="19"/>
    </row>
    <row r="11" spans="2:7" ht="15.6">
      <c r="B11" s="56">
        <f t="shared" ref="B11:B15" si="0">B10+1</f>
        <v>2</v>
      </c>
      <c r="C11" s="10">
        <f>$C$10*B11</f>
        <v>564.86</v>
      </c>
      <c r="D11" s="10">
        <f>+'UG Fees'!C8</f>
        <v>10.84</v>
      </c>
      <c r="E11" s="18">
        <f>+'UG Fees'!M8</f>
        <v>166.65</v>
      </c>
      <c r="F11" s="171">
        <f t="shared" ref="F11:F15" si="1">SUM(C11:E11)</f>
        <v>742.35</v>
      </c>
      <c r="G11" s="19"/>
    </row>
    <row r="12" spans="2:7" ht="15.6">
      <c r="B12" s="56">
        <f t="shared" si="0"/>
        <v>3</v>
      </c>
      <c r="C12" s="10">
        <f t="shared" ref="C12:C15" si="2">$C$10*B12</f>
        <v>847.29</v>
      </c>
      <c r="D12" s="10">
        <f>+'UG Fees'!C9</f>
        <v>16.260000000000002</v>
      </c>
      <c r="E12" s="18">
        <f>+'UG Fees'!M9</f>
        <v>227.17</v>
      </c>
      <c r="F12" s="171">
        <f t="shared" si="1"/>
        <v>1090.72</v>
      </c>
      <c r="G12" s="19"/>
    </row>
    <row r="13" spans="2:7" ht="15.6">
      <c r="B13" s="56">
        <f t="shared" si="0"/>
        <v>4</v>
      </c>
      <c r="C13" s="10">
        <f t="shared" si="2"/>
        <v>1129.72</v>
      </c>
      <c r="D13" s="10">
        <f>+'UG Fees'!C10</f>
        <v>21.68</v>
      </c>
      <c r="E13" s="18">
        <f>+'UG Fees'!M10</f>
        <v>287.69</v>
      </c>
      <c r="F13" s="171">
        <f t="shared" si="1"/>
        <v>1439.09</v>
      </c>
      <c r="G13" s="19"/>
    </row>
    <row r="14" spans="2:7" ht="15.6">
      <c r="B14" s="56">
        <f t="shared" si="0"/>
        <v>5</v>
      </c>
      <c r="C14" s="10">
        <f t="shared" si="2"/>
        <v>1412.15</v>
      </c>
      <c r="D14" s="10">
        <f>+'UG Fees'!C11</f>
        <v>27.1</v>
      </c>
      <c r="E14" s="18">
        <f>+'UG Fees'!M11</f>
        <v>348.21</v>
      </c>
      <c r="F14" s="171">
        <f t="shared" si="1"/>
        <v>1787.46</v>
      </c>
      <c r="G14" s="19"/>
    </row>
    <row r="15" spans="2:7" ht="16.2" thickBot="1">
      <c r="B15" s="57">
        <f t="shared" si="0"/>
        <v>6</v>
      </c>
      <c r="C15" s="48">
        <f t="shared" si="2"/>
        <v>1694.58</v>
      </c>
      <c r="D15" s="48">
        <f>+'UG Fees'!C12</f>
        <v>32.520000000000003</v>
      </c>
      <c r="E15" s="48">
        <f>+'UG Fees'!M12</f>
        <v>408.8</v>
      </c>
      <c r="F15" s="172">
        <f t="shared" si="1"/>
        <v>2135.9</v>
      </c>
      <c r="G15" s="19"/>
    </row>
    <row r="16" spans="2:7" ht="15.6">
      <c r="B16" s="82" t="s">
        <v>64</v>
      </c>
      <c r="C16" s="83"/>
      <c r="D16" s="51"/>
    </row>
    <row r="17" spans="1:17" ht="15">
      <c r="B17" s="9"/>
      <c r="C17" s="7"/>
      <c r="D17" s="7"/>
    </row>
    <row r="18" spans="1:17" ht="15.6">
      <c r="B18" s="27" t="s">
        <v>50</v>
      </c>
      <c r="C18" s="36"/>
      <c r="D18" s="36"/>
    </row>
    <row r="19" spans="1:17" ht="15.6">
      <c r="B19" s="36"/>
      <c r="C19" s="27" t="s">
        <v>52</v>
      </c>
      <c r="D19" s="36"/>
    </row>
    <row r="20" spans="1:17" ht="15.6">
      <c r="B20" s="36"/>
      <c r="C20" s="27" t="s">
        <v>51</v>
      </c>
      <c r="D20" s="36"/>
    </row>
    <row r="22" spans="1:17" ht="17.399999999999999">
      <c r="B22" s="250" t="s">
        <v>93</v>
      </c>
    </row>
    <row r="23" spans="1:17" ht="17.399999999999999">
      <c r="B23" s="250" t="s">
        <v>157</v>
      </c>
    </row>
    <row r="24" spans="1:17" ht="15">
      <c r="B24" s="23" t="s">
        <v>116</v>
      </c>
    </row>
    <row r="25" spans="1:17">
      <c r="B25" s="36" t="s">
        <v>94</v>
      </c>
    </row>
    <row r="26" spans="1:17" ht="17.399999999999999">
      <c r="A26" s="276"/>
      <c r="B26" s="13" t="str">
        <f>+B7</f>
        <v>Summer 2020-21</v>
      </c>
      <c r="C26" s="13"/>
    </row>
    <row r="28" spans="1:17" ht="52.8">
      <c r="B28" s="254" t="s">
        <v>0</v>
      </c>
      <c r="C28" s="254" t="s">
        <v>95</v>
      </c>
      <c r="D28" s="254" t="s">
        <v>26</v>
      </c>
      <c r="E28" s="254" t="s">
        <v>96</v>
      </c>
      <c r="F28" s="256" t="s">
        <v>97</v>
      </c>
      <c r="G28" s="254" t="s">
        <v>23</v>
      </c>
      <c r="H28" s="256" t="s">
        <v>22</v>
      </c>
      <c r="I28" s="254" t="s">
        <v>98</v>
      </c>
      <c r="J28" s="256" t="s">
        <v>46</v>
      </c>
      <c r="K28" s="254" t="s">
        <v>6</v>
      </c>
      <c r="L28" s="256" t="s">
        <v>7</v>
      </c>
      <c r="M28" s="256" t="s">
        <v>66</v>
      </c>
      <c r="N28" s="255" t="s">
        <v>97</v>
      </c>
      <c r="O28" s="255" t="s">
        <v>99</v>
      </c>
      <c r="P28" s="255" t="s">
        <v>100</v>
      </c>
      <c r="Q28" s="255" t="s">
        <v>101</v>
      </c>
    </row>
    <row r="29" spans="1:17">
      <c r="B29" s="253">
        <v>1</v>
      </c>
      <c r="C29" s="257">
        <v>262.43</v>
      </c>
      <c r="D29" s="257">
        <v>5.42</v>
      </c>
      <c r="E29" s="257">
        <v>58.33</v>
      </c>
      <c r="F29" s="258">
        <v>326.18</v>
      </c>
      <c r="G29" s="257">
        <v>156.47</v>
      </c>
      <c r="H29" s="258">
        <f>+F29+G29</f>
        <v>482.65</v>
      </c>
      <c r="I29" s="257">
        <v>160.38999999999999</v>
      </c>
      <c r="J29" s="258">
        <f>+F29+I29</f>
        <v>486.57</v>
      </c>
      <c r="K29" s="257">
        <v>315.54000000000002</v>
      </c>
      <c r="L29" s="258">
        <f>+F29+K29</f>
        <v>641.72</v>
      </c>
      <c r="M29" s="258">
        <f>+'UG Fees'!M7</f>
        <v>106.13</v>
      </c>
      <c r="N29" s="259">
        <f>+F29+M29</f>
        <v>432.31</v>
      </c>
      <c r="O29" s="259">
        <f>+H29+M29</f>
        <v>588.78</v>
      </c>
      <c r="P29" s="259">
        <f>+J29+M29</f>
        <v>592.70000000000005</v>
      </c>
      <c r="Q29" s="259">
        <f>+L29+M29</f>
        <v>747.85</v>
      </c>
    </row>
    <row r="30" spans="1:17">
      <c r="B30" s="253">
        <v>2</v>
      </c>
      <c r="C30" s="257">
        <v>524.86</v>
      </c>
      <c r="D30" s="257">
        <v>10.84</v>
      </c>
      <c r="E30" s="257">
        <v>116.66</v>
      </c>
      <c r="F30" s="258">
        <v>652.36</v>
      </c>
      <c r="G30" s="257">
        <v>312.94</v>
      </c>
      <c r="H30" s="258">
        <f t="shared" ref="H30:H40" si="3">+F30+G30</f>
        <v>965.3</v>
      </c>
      <c r="I30" s="257">
        <v>320.77999999999997</v>
      </c>
      <c r="J30" s="258">
        <f t="shared" ref="J30:J40" si="4">+F30+I30</f>
        <v>973.14</v>
      </c>
      <c r="K30" s="257">
        <v>631.08000000000004</v>
      </c>
      <c r="L30" s="258">
        <f t="shared" ref="L30:L34" si="5">+F30+K30</f>
        <v>1283.44</v>
      </c>
      <c r="M30" s="258">
        <f>+'UG Fees'!M8</f>
        <v>166.65</v>
      </c>
      <c r="N30" s="259">
        <f t="shared" ref="N30:N40" si="6">+F30+M30</f>
        <v>819.01</v>
      </c>
      <c r="O30" s="259">
        <f t="shared" ref="O30:O40" si="7">+H30+M30</f>
        <v>1131.95</v>
      </c>
      <c r="P30" s="259">
        <f t="shared" ref="P30:P40" si="8">+J30+M30</f>
        <v>1139.79</v>
      </c>
      <c r="Q30" s="259">
        <f t="shared" ref="Q30:Q40" si="9">+L30+M30</f>
        <v>1450.09</v>
      </c>
    </row>
    <row r="31" spans="1:17">
      <c r="B31" s="253">
        <v>3</v>
      </c>
      <c r="C31" s="257">
        <v>787.29</v>
      </c>
      <c r="D31" s="257">
        <v>16.260000000000002</v>
      </c>
      <c r="E31" s="257">
        <v>174.99</v>
      </c>
      <c r="F31" s="258">
        <v>978.54</v>
      </c>
      <c r="G31" s="257">
        <f>+G30+G29</f>
        <v>469.41</v>
      </c>
      <c r="H31" s="258">
        <f t="shared" si="3"/>
        <v>1447.95</v>
      </c>
      <c r="I31" s="257">
        <v>481.17</v>
      </c>
      <c r="J31" s="258">
        <f t="shared" si="4"/>
        <v>1459.71</v>
      </c>
      <c r="K31" s="257">
        <v>946.62</v>
      </c>
      <c r="L31" s="258">
        <f t="shared" si="5"/>
        <v>1925.16</v>
      </c>
      <c r="M31" s="258">
        <f>+'UG Fees'!M9</f>
        <v>227.17</v>
      </c>
      <c r="N31" s="259">
        <f t="shared" si="6"/>
        <v>1205.71</v>
      </c>
      <c r="O31" s="259">
        <f t="shared" si="7"/>
        <v>1675.12</v>
      </c>
      <c r="P31" s="259">
        <f t="shared" si="8"/>
        <v>1686.88</v>
      </c>
      <c r="Q31" s="259">
        <f t="shared" si="9"/>
        <v>2152.33</v>
      </c>
    </row>
    <row r="32" spans="1:17">
      <c r="B32" s="253">
        <v>4</v>
      </c>
      <c r="C32" s="257">
        <v>1049.72</v>
      </c>
      <c r="D32" s="257">
        <v>21.68</v>
      </c>
      <c r="E32" s="257">
        <v>233.32</v>
      </c>
      <c r="F32" s="258">
        <v>1304.72</v>
      </c>
      <c r="G32" s="257">
        <f>+G31+G29</f>
        <v>625.88</v>
      </c>
      <c r="H32" s="258">
        <f t="shared" si="3"/>
        <v>1930.6</v>
      </c>
      <c r="I32" s="257">
        <v>641.55999999999995</v>
      </c>
      <c r="J32" s="258">
        <f t="shared" si="4"/>
        <v>1946.28</v>
      </c>
      <c r="K32" s="257">
        <v>1262.1600000000001</v>
      </c>
      <c r="L32" s="258">
        <f t="shared" si="5"/>
        <v>2566.88</v>
      </c>
      <c r="M32" s="258">
        <f>+'UG Fees'!M10</f>
        <v>287.69</v>
      </c>
      <c r="N32" s="259">
        <f t="shared" si="6"/>
        <v>1592.41</v>
      </c>
      <c r="O32" s="259">
        <f t="shared" si="7"/>
        <v>2218.29</v>
      </c>
      <c r="P32" s="259">
        <f t="shared" si="8"/>
        <v>2233.9699999999998</v>
      </c>
      <c r="Q32" s="259">
        <f t="shared" si="9"/>
        <v>2854.57</v>
      </c>
    </row>
    <row r="33" spans="2:17">
      <c r="B33" s="253">
        <v>5</v>
      </c>
      <c r="C33" s="257">
        <v>1312.15</v>
      </c>
      <c r="D33" s="257">
        <v>27.1</v>
      </c>
      <c r="E33" s="257">
        <v>291.64999999999998</v>
      </c>
      <c r="F33" s="258">
        <v>1630.9</v>
      </c>
      <c r="G33" s="257">
        <f>+G32+G29</f>
        <v>782.35</v>
      </c>
      <c r="H33" s="258">
        <f t="shared" si="3"/>
        <v>2413.25</v>
      </c>
      <c r="I33" s="257">
        <v>801.95</v>
      </c>
      <c r="J33" s="258">
        <f t="shared" si="4"/>
        <v>2432.85</v>
      </c>
      <c r="K33" s="257">
        <v>1577.7</v>
      </c>
      <c r="L33" s="258">
        <f>+F33+K33</f>
        <v>3208.6</v>
      </c>
      <c r="M33" s="258">
        <f>+'UG Fees'!M11</f>
        <v>348.21</v>
      </c>
      <c r="N33" s="259">
        <f t="shared" si="6"/>
        <v>1979.11</v>
      </c>
      <c r="O33" s="259">
        <f t="shared" si="7"/>
        <v>2761.46</v>
      </c>
      <c r="P33" s="259">
        <f t="shared" si="8"/>
        <v>2781.06</v>
      </c>
      <c r="Q33" s="259">
        <f t="shared" si="9"/>
        <v>3556.81</v>
      </c>
    </row>
    <row r="34" spans="2:17">
      <c r="B34" s="260">
        <v>6</v>
      </c>
      <c r="C34" s="261">
        <v>1574.58</v>
      </c>
      <c r="D34" s="261">
        <v>32.520000000000003</v>
      </c>
      <c r="E34" s="261">
        <v>350</v>
      </c>
      <c r="F34" s="262">
        <v>1957.1</v>
      </c>
      <c r="G34" s="261">
        <f>+G33+G29</f>
        <v>938.82</v>
      </c>
      <c r="H34" s="262">
        <f t="shared" si="3"/>
        <v>2895.92</v>
      </c>
      <c r="I34" s="261">
        <v>962.34</v>
      </c>
      <c r="J34" s="262">
        <f t="shared" si="4"/>
        <v>2919.44</v>
      </c>
      <c r="K34" s="261">
        <v>1893.24</v>
      </c>
      <c r="L34" s="262">
        <f t="shared" si="5"/>
        <v>3850.34</v>
      </c>
      <c r="M34" s="262">
        <f>+'UG Fees'!M12</f>
        <v>408.8</v>
      </c>
      <c r="N34" s="263">
        <f>+F34+M34</f>
        <v>2365.9</v>
      </c>
      <c r="O34" s="263">
        <f t="shared" si="7"/>
        <v>3304.72</v>
      </c>
      <c r="P34" s="263">
        <f t="shared" si="8"/>
        <v>3328.24</v>
      </c>
      <c r="Q34" s="263">
        <f t="shared" si="9"/>
        <v>4259.1400000000003</v>
      </c>
    </row>
    <row r="35" spans="2:17">
      <c r="B35" s="260">
        <v>7</v>
      </c>
      <c r="C35" s="261">
        <v>1574.58</v>
      </c>
      <c r="D35" s="261">
        <v>32.520000000000003</v>
      </c>
      <c r="E35" s="261">
        <v>350</v>
      </c>
      <c r="F35" s="262">
        <v>1957.1</v>
      </c>
      <c r="G35" s="261">
        <f>+G34</f>
        <v>938.82</v>
      </c>
      <c r="H35" s="262">
        <f t="shared" si="3"/>
        <v>2895.92</v>
      </c>
      <c r="I35" s="261">
        <f>+I34</f>
        <v>962.34</v>
      </c>
      <c r="J35" s="262">
        <f t="shared" si="4"/>
        <v>2919.44</v>
      </c>
      <c r="K35" s="261">
        <v>1893.24</v>
      </c>
      <c r="L35" s="262">
        <f>+L34</f>
        <v>3850.34</v>
      </c>
      <c r="M35" s="262">
        <f>+M34</f>
        <v>408.8</v>
      </c>
      <c r="N35" s="263">
        <f t="shared" si="6"/>
        <v>2365.9</v>
      </c>
      <c r="O35" s="263">
        <f t="shared" si="7"/>
        <v>3304.72</v>
      </c>
      <c r="P35" s="263">
        <f t="shared" si="8"/>
        <v>3328.24</v>
      </c>
      <c r="Q35" s="263">
        <f t="shared" si="9"/>
        <v>4259.1400000000003</v>
      </c>
    </row>
    <row r="36" spans="2:17">
      <c r="B36" s="260">
        <v>8</v>
      </c>
      <c r="C36" s="261">
        <v>1574.58</v>
      </c>
      <c r="D36" s="261">
        <v>32.520000000000003</v>
      </c>
      <c r="E36" s="261">
        <v>350</v>
      </c>
      <c r="F36" s="262">
        <v>1957.1</v>
      </c>
      <c r="G36" s="261">
        <f>+G34</f>
        <v>938.82</v>
      </c>
      <c r="H36" s="262">
        <f t="shared" si="3"/>
        <v>2895.92</v>
      </c>
      <c r="I36" s="261">
        <f>+I34</f>
        <v>962.34</v>
      </c>
      <c r="J36" s="262">
        <f t="shared" si="4"/>
        <v>2919.44</v>
      </c>
      <c r="K36" s="261">
        <v>1893.24</v>
      </c>
      <c r="L36" s="262">
        <f>+L34</f>
        <v>3850.34</v>
      </c>
      <c r="M36" s="262">
        <f>+M34</f>
        <v>408.8</v>
      </c>
      <c r="N36" s="263">
        <f t="shared" si="6"/>
        <v>2365.9</v>
      </c>
      <c r="O36" s="263">
        <f t="shared" si="7"/>
        <v>3304.72</v>
      </c>
      <c r="P36" s="263">
        <f t="shared" si="8"/>
        <v>3328.24</v>
      </c>
      <c r="Q36" s="263">
        <f t="shared" si="9"/>
        <v>4259.1400000000003</v>
      </c>
    </row>
    <row r="37" spans="2:17">
      <c r="B37" s="260">
        <v>9</v>
      </c>
      <c r="C37" s="261">
        <v>1574.58</v>
      </c>
      <c r="D37" s="261">
        <v>32.520000000000003</v>
      </c>
      <c r="E37" s="261">
        <v>350</v>
      </c>
      <c r="F37" s="262">
        <v>1957.1</v>
      </c>
      <c r="G37" s="261">
        <f>+G34</f>
        <v>938.82</v>
      </c>
      <c r="H37" s="262">
        <f t="shared" si="3"/>
        <v>2895.92</v>
      </c>
      <c r="I37" s="261">
        <f>+I34</f>
        <v>962.34</v>
      </c>
      <c r="J37" s="262">
        <f t="shared" si="4"/>
        <v>2919.44</v>
      </c>
      <c r="K37" s="261">
        <v>1893.24</v>
      </c>
      <c r="L37" s="262">
        <f>+L34</f>
        <v>3850.34</v>
      </c>
      <c r="M37" s="262">
        <f>+M34</f>
        <v>408.8</v>
      </c>
      <c r="N37" s="263">
        <f t="shared" si="6"/>
        <v>2365.9</v>
      </c>
      <c r="O37" s="263">
        <f t="shared" si="7"/>
        <v>3304.72</v>
      </c>
      <c r="P37" s="263">
        <f t="shared" si="8"/>
        <v>3328.24</v>
      </c>
      <c r="Q37" s="263">
        <f t="shared" si="9"/>
        <v>4259.1400000000003</v>
      </c>
    </row>
    <row r="38" spans="2:17">
      <c r="B38" s="253">
        <v>10</v>
      </c>
      <c r="C38" s="257">
        <v>1837.01</v>
      </c>
      <c r="D38" s="257">
        <v>32.520000000000003</v>
      </c>
      <c r="E38" s="257">
        <v>408.31</v>
      </c>
      <c r="F38" s="258">
        <f>SUM(C38:E38)</f>
        <v>2277.84</v>
      </c>
      <c r="G38" s="257">
        <f>+G37+G29</f>
        <v>1095.29</v>
      </c>
      <c r="H38" s="258">
        <f t="shared" si="3"/>
        <v>3373.13</v>
      </c>
      <c r="I38" s="257">
        <v>1128.1500000000001</v>
      </c>
      <c r="J38" s="258">
        <f t="shared" si="4"/>
        <v>3405.99</v>
      </c>
      <c r="K38" s="257">
        <f>+K37+K29</f>
        <v>2208.7800000000002</v>
      </c>
      <c r="L38" s="258">
        <f>+F38+K38</f>
        <v>4486.62</v>
      </c>
      <c r="M38" s="258">
        <f>+M34</f>
        <v>408.8</v>
      </c>
      <c r="N38" s="259">
        <f t="shared" si="6"/>
        <v>2686.64</v>
      </c>
      <c r="O38" s="259">
        <f t="shared" si="7"/>
        <v>3781.93</v>
      </c>
      <c r="P38" s="259">
        <f t="shared" si="8"/>
        <v>3814.79</v>
      </c>
      <c r="Q38" s="259">
        <f t="shared" si="9"/>
        <v>4895.42</v>
      </c>
    </row>
    <row r="39" spans="2:17">
      <c r="B39" s="253">
        <v>11</v>
      </c>
      <c r="C39" s="257">
        <f>+C38+C29</f>
        <v>2099.44</v>
      </c>
      <c r="D39" s="257">
        <v>32.520000000000003</v>
      </c>
      <c r="E39" s="257">
        <f>+E38+E29</f>
        <v>466.64</v>
      </c>
      <c r="F39" s="258">
        <f>SUM(C39:E39)</f>
        <v>2598.6</v>
      </c>
      <c r="G39" s="257">
        <f>+G38+G29</f>
        <v>1251.76</v>
      </c>
      <c r="H39" s="258">
        <f t="shared" si="3"/>
        <v>3850.36</v>
      </c>
      <c r="I39" s="257">
        <v>1293.96</v>
      </c>
      <c r="J39" s="258">
        <f t="shared" si="4"/>
        <v>3892.56</v>
      </c>
      <c r="K39" s="257">
        <f>+K38+K29</f>
        <v>2524.3200000000002</v>
      </c>
      <c r="L39" s="258">
        <f t="shared" ref="L39:L40" si="10">+F39+K39</f>
        <v>5122.92</v>
      </c>
      <c r="M39" s="258">
        <f>+M34</f>
        <v>408.8</v>
      </c>
      <c r="N39" s="259">
        <f t="shared" si="6"/>
        <v>3007.4</v>
      </c>
      <c r="O39" s="259">
        <f t="shared" si="7"/>
        <v>4259.16</v>
      </c>
      <c r="P39" s="259">
        <f t="shared" si="8"/>
        <v>4301.3599999999997</v>
      </c>
      <c r="Q39" s="259">
        <f t="shared" si="9"/>
        <v>5531.72</v>
      </c>
    </row>
    <row r="40" spans="2:17">
      <c r="B40" s="253">
        <v>12</v>
      </c>
      <c r="C40" s="257">
        <f>+C39+C29</f>
        <v>2361.87</v>
      </c>
      <c r="D40" s="257">
        <v>32.520000000000003</v>
      </c>
      <c r="E40" s="257">
        <f>+E39+E29</f>
        <v>524.97</v>
      </c>
      <c r="F40" s="258">
        <f>SUM(C40:E40)</f>
        <v>2919.36</v>
      </c>
      <c r="G40" s="257">
        <f>+G39+G29</f>
        <v>1408.23</v>
      </c>
      <c r="H40" s="258">
        <f t="shared" si="3"/>
        <v>4327.59</v>
      </c>
      <c r="I40" s="257">
        <v>1459.77</v>
      </c>
      <c r="J40" s="258">
        <f t="shared" si="4"/>
        <v>4379.13</v>
      </c>
      <c r="K40" s="257">
        <f>+K39+K29</f>
        <v>2839.86</v>
      </c>
      <c r="L40" s="258">
        <f t="shared" si="10"/>
        <v>5759.22</v>
      </c>
      <c r="M40" s="258">
        <f>+M34</f>
        <v>408.8</v>
      </c>
      <c r="N40" s="259">
        <f t="shared" si="6"/>
        <v>3328.16</v>
      </c>
      <c r="O40" s="259">
        <f t="shared" si="7"/>
        <v>4736.3900000000003</v>
      </c>
      <c r="P40" s="259">
        <f t="shared" si="8"/>
        <v>4787.93</v>
      </c>
      <c r="Q40" s="259">
        <f t="shared" si="9"/>
        <v>6168.02</v>
      </c>
    </row>
    <row r="42" spans="2:17">
      <c r="B42" s="36" t="s">
        <v>102</v>
      </c>
      <c r="C42" s="36"/>
      <c r="D42" s="36"/>
      <c r="E42" s="36"/>
      <c r="F42" s="36">
        <v>320.76</v>
      </c>
      <c r="G42" s="36"/>
      <c r="H42" s="36">
        <v>477.23</v>
      </c>
      <c r="I42" s="36"/>
      <c r="J42" s="36">
        <v>481.15</v>
      </c>
      <c r="K42" s="36"/>
      <c r="L42" s="36">
        <v>636.29999999999995</v>
      </c>
    </row>
  </sheetData>
  <mergeCells count="1">
    <mergeCell ref="B5:E5"/>
  </mergeCells>
  <phoneticPr fontId="19" type="noConversion"/>
  <pageMargins left="0.7" right="0.7" top="0.75" bottom="0.75" header="0.3" footer="0.3"/>
  <pageSetup scale="65" orientation="landscape" r:id="rId1"/>
  <headerFooter>
    <oddFooter>&amp;L&amp;D&amp;C&amp;A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N36"/>
  <sheetViews>
    <sheetView topLeftCell="A16" workbookViewId="0">
      <selection activeCell="H38" sqref="H38"/>
    </sheetView>
  </sheetViews>
  <sheetFormatPr defaultColWidth="9.109375" defaultRowHeight="13.2"/>
  <cols>
    <col min="1" max="1" width="4.6640625" style="49" customWidth="1"/>
    <col min="2" max="2" width="11" style="49" customWidth="1"/>
    <col min="3" max="4" width="12.77734375" style="49" customWidth="1"/>
    <col min="5" max="6" width="11" style="49" customWidth="1"/>
    <col min="7" max="7" width="10.21875" style="49" customWidth="1"/>
    <col min="8" max="8" width="10.77734375" style="49" customWidth="1"/>
    <col min="9" max="10" width="11.21875" style="49" customWidth="1"/>
    <col min="11" max="11" width="9.109375" style="49"/>
    <col min="12" max="12" width="10.109375" style="49" bestFit="1" customWidth="1"/>
    <col min="13" max="13" width="10.77734375" style="49" customWidth="1"/>
    <col min="14" max="14" width="10.109375" style="49" bestFit="1" customWidth="1"/>
    <col min="15" max="16384" width="9.109375" style="49"/>
  </cols>
  <sheetData>
    <row r="1" spans="1:10" s="12" customFormat="1" ht="17.399999999999999">
      <c r="A1" s="24" t="s">
        <v>1</v>
      </c>
      <c r="B1" s="24"/>
      <c r="C1" s="24"/>
      <c r="D1" s="24"/>
      <c r="E1" s="24"/>
      <c r="F1" s="24"/>
      <c r="G1" s="24"/>
      <c r="H1" s="24"/>
      <c r="I1" s="24"/>
      <c r="J1" s="25"/>
    </row>
    <row r="2" spans="1:10" s="12" customFormat="1" ht="17.399999999999999">
      <c r="A2" s="38"/>
      <c r="B2" s="38"/>
      <c r="C2" s="38"/>
      <c r="D2" s="298" t="s">
        <v>65</v>
      </c>
      <c r="E2" s="298"/>
      <c r="F2" s="298"/>
      <c r="G2" s="298"/>
      <c r="H2" s="298"/>
      <c r="I2" s="298"/>
      <c r="J2" s="38"/>
    </row>
    <row r="3" spans="1:10" s="12" customFormat="1" ht="17.399999999999999">
      <c r="A3" s="38"/>
      <c r="B3" s="38"/>
      <c r="C3" s="38"/>
      <c r="D3" s="274" t="s">
        <v>117</v>
      </c>
      <c r="E3" s="251"/>
      <c r="F3" s="251"/>
      <c r="G3" s="251"/>
      <c r="H3" s="251"/>
      <c r="I3" s="251"/>
      <c r="J3" s="38"/>
    </row>
    <row r="4" spans="1:10" s="12" customFormat="1" ht="17.399999999999999">
      <c r="A4" s="13" t="str">
        <f>+'UG Fees'!A4</f>
        <v>Summer 2020-21</v>
      </c>
      <c r="B4" s="38"/>
      <c r="C4" s="38"/>
      <c r="D4" s="38"/>
      <c r="E4" s="38"/>
      <c r="F4" s="38"/>
      <c r="G4" s="38"/>
      <c r="H4" s="38"/>
      <c r="I4" s="38"/>
      <c r="J4" s="38"/>
    </row>
    <row r="5" spans="1:10" ht="13.8" thickBot="1"/>
    <row r="6" spans="1:10" ht="31.2">
      <c r="A6" s="183" t="s">
        <v>0</v>
      </c>
      <c r="B6" s="190" t="s">
        <v>3</v>
      </c>
      <c r="C6" s="184" t="s">
        <v>21</v>
      </c>
      <c r="D6" s="190" t="s">
        <v>5</v>
      </c>
      <c r="E6" s="191" t="s">
        <v>12</v>
      </c>
      <c r="F6" s="190" t="s">
        <v>7</v>
      </c>
      <c r="G6" s="190" t="s">
        <v>66</v>
      </c>
      <c r="H6" s="195" t="s">
        <v>67</v>
      </c>
      <c r="I6" s="195" t="s">
        <v>68</v>
      </c>
      <c r="J6" s="196" t="s">
        <v>69</v>
      </c>
    </row>
    <row r="7" spans="1:10" ht="15">
      <c r="A7" s="43">
        <v>1</v>
      </c>
      <c r="B7" s="188">
        <v>424.47</v>
      </c>
      <c r="C7" s="182">
        <f>+'Grad Fees'!C7</f>
        <v>151.5</v>
      </c>
      <c r="D7" s="103">
        <f>B7+C7</f>
        <v>575.97</v>
      </c>
      <c r="E7" s="182">
        <f>+'Grad Fees'!E7</f>
        <v>507.27</v>
      </c>
      <c r="F7" s="103">
        <f t="shared" ref="F7:F12" si="0">B7+E7</f>
        <v>931.74</v>
      </c>
      <c r="G7" s="103">
        <f>+'Grad Fees'!G7</f>
        <v>98.93</v>
      </c>
      <c r="H7" s="189">
        <f>B7+G7</f>
        <v>523.4</v>
      </c>
      <c r="I7" s="189">
        <f>B7+C7+G7</f>
        <v>674.9</v>
      </c>
      <c r="J7" s="192">
        <f>B7+E7+G7</f>
        <v>1030.67</v>
      </c>
    </row>
    <row r="8" spans="1:10" ht="15">
      <c r="A8" s="43">
        <f t="shared" ref="A8:A12" si="1">A7+1</f>
        <v>2</v>
      </c>
      <c r="B8" s="103">
        <f>$B$7*A8</f>
        <v>848.94</v>
      </c>
      <c r="C8" s="10">
        <f>$C$7*A8</f>
        <v>303</v>
      </c>
      <c r="D8" s="103">
        <f t="shared" ref="D8:D12" si="2">B8+C8</f>
        <v>1151.94</v>
      </c>
      <c r="E8" s="10">
        <f>$E$7*A8</f>
        <v>1014.54</v>
      </c>
      <c r="F8" s="103">
        <f t="shared" si="0"/>
        <v>1863.48</v>
      </c>
      <c r="G8" s="103">
        <f>+'Grad Fees'!G8</f>
        <v>152.25</v>
      </c>
      <c r="H8" s="189">
        <f t="shared" ref="H8:H12" si="3">B8+G8</f>
        <v>1001.19</v>
      </c>
      <c r="I8" s="189">
        <f t="shared" ref="I8:I12" si="4">B8+C8+G8</f>
        <v>1304.19</v>
      </c>
      <c r="J8" s="192">
        <f t="shared" ref="J8:J12" si="5">B8+E8+G8</f>
        <v>2015.73</v>
      </c>
    </row>
    <row r="9" spans="1:10" ht="15">
      <c r="A9" s="43">
        <f t="shared" si="1"/>
        <v>3</v>
      </c>
      <c r="B9" s="103">
        <f t="shared" ref="B9:B12" si="6">$B$7*A9</f>
        <v>1273.4100000000001</v>
      </c>
      <c r="C9" s="10">
        <f t="shared" ref="C9:C12" si="7">$C$7*A9</f>
        <v>454.5</v>
      </c>
      <c r="D9" s="103">
        <f t="shared" si="2"/>
        <v>1727.91</v>
      </c>
      <c r="E9" s="10">
        <f t="shared" ref="E9:E12" si="8">$E$7*A9</f>
        <v>1521.81</v>
      </c>
      <c r="F9" s="103">
        <f t="shared" si="0"/>
        <v>2795.22</v>
      </c>
      <c r="G9" s="103">
        <f>+'Grad Fees'!G9</f>
        <v>205.57</v>
      </c>
      <c r="H9" s="189">
        <f t="shared" si="3"/>
        <v>1478.98</v>
      </c>
      <c r="I9" s="189">
        <f t="shared" si="4"/>
        <v>1933.48</v>
      </c>
      <c r="J9" s="192">
        <f t="shared" si="5"/>
        <v>3000.79</v>
      </c>
    </row>
    <row r="10" spans="1:10" ht="15">
      <c r="A10" s="43">
        <f t="shared" si="1"/>
        <v>4</v>
      </c>
      <c r="B10" s="103">
        <f t="shared" si="6"/>
        <v>1697.88</v>
      </c>
      <c r="C10" s="10">
        <f t="shared" si="7"/>
        <v>606</v>
      </c>
      <c r="D10" s="103">
        <f t="shared" si="2"/>
        <v>2303.88</v>
      </c>
      <c r="E10" s="10">
        <f t="shared" si="8"/>
        <v>2029.08</v>
      </c>
      <c r="F10" s="103">
        <f t="shared" si="0"/>
        <v>3726.96</v>
      </c>
      <c r="G10" s="103">
        <f>+'Grad Fees'!G10</f>
        <v>258.89</v>
      </c>
      <c r="H10" s="189">
        <f t="shared" si="3"/>
        <v>1956.77</v>
      </c>
      <c r="I10" s="189">
        <f t="shared" si="4"/>
        <v>2562.77</v>
      </c>
      <c r="J10" s="192">
        <f t="shared" si="5"/>
        <v>3985.85</v>
      </c>
    </row>
    <row r="11" spans="1:10" ht="15">
      <c r="A11" s="43">
        <f t="shared" si="1"/>
        <v>5</v>
      </c>
      <c r="B11" s="103">
        <f t="shared" si="6"/>
        <v>2122.35</v>
      </c>
      <c r="C11" s="10">
        <f t="shared" si="7"/>
        <v>757.5</v>
      </c>
      <c r="D11" s="103">
        <f t="shared" si="2"/>
        <v>2879.85</v>
      </c>
      <c r="E11" s="10">
        <f t="shared" si="8"/>
        <v>2536.35</v>
      </c>
      <c r="F11" s="103">
        <f t="shared" si="0"/>
        <v>4658.7</v>
      </c>
      <c r="G11" s="103">
        <f>+'Grad Fees'!G11</f>
        <v>312.20999999999998</v>
      </c>
      <c r="H11" s="189">
        <f t="shared" si="3"/>
        <v>2434.56</v>
      </c>
      <c r="I11" s="189">
        <f t="shared" si="4"/>
        <v>3192.06</v>
      </c>
      <c r="J11" s="192">
        <f t="shared" si="5"/>
        <v>4970.91</v>
      </c>
    </row>
    <row r="12" spans="1:10" ht="15.6" thickBot="1">
      <c r="A12" s="47">
        <f t="shared" si="1"/>
        <v>6</v>
      </c>
      <c r="B12" s="110">
        <f t="shared" si="6"/>
        <v>2546.8200000000002</v>
      </c>
      <c r="C12" s="48">
        <f t="shared" si="7"/>
        <v>909</v>
      </c>
      <c r="D12" s="110">
        <f t="shared" si="2"/>
        <v>3455.82</v>
      </c>
      <c r="E12" s="48">
        <f t="shared" si="8"/>
        <v>3043.62</v>
      </c>
      <c r="F12" s="110">
        <f t="shared" si="0"/>
        <v>5590.44</v>
      </c>
      <c r="G12" s="110">
        <f>+'Grad Fees'!G12</f>
        <v>365.6</v>
      </c>
      <c r="H12" s="193">
        <f t="shared" si="3"/>
        <v>2912.42</v>
      </c>
      <c r="I12" s="193">
        <f t="shared" si="4"/>
        <v>3821.42</v>
      </c>
      <c r="J12" s="194">
        <f t="shared" si="5"/>
        <v>5956.04</v>
      </c>
    </row>
    <row r="13" spans="1:10" ht="15.6">
      <c r="A13" s="82" t="s">
        <v>64</v>
      </c>
      <c r="B13" s="83"/>
    </row>
    <row r="14" spans="1:10" s="12" customFormat="1" ht="18" thickBot="1">
      <c r="A14" s="38" t="s">
        <v>13</v>
      </c>
      <c r="B14" s="25"/>
      <c r="C14" s="25"/>
      <c r="D14" s="25"/>
      <c r="E14" s="25"/>
      <c r="F14" s="25"/>
      <c r="G14" s="25"/>
      <c r="H14" s="25"/>
      <c r="I14" s="25"/>
      <c r="J14" s="25"/>
    </row>
    <row r="15" spans="1:10" ht="31.2">
      <c r="A15" s="183" t="s">
        <v>0</v>
      </c>
      <c r="B15" s="190" t="s">
        <v>3</v>
      </c>
      <c r="C15" s="184" t="s">
        <v>21</v>
      </c>
      <c r="D15" s="190" t="s">
        <v>5</v>
      </c>
      <c r="E15" s="191" t="s">
        <v>12</v>
      </c>
      <c r="F15" s="190" t="s">
        <v>7</v>
      </c>
      <c r="G15" s="190" t="s">
        <v>66</v>
      </c>
      <c r="H15" s="195" t="s">
        <v>67</v>
      </c>
      <c r="I15" s="195" t="s">
        <v>8</v>
      </c>
      <c r="J15" s="196" t="s">
        <v>9</v>
      </c>
    </row>
    <row r="16" spans="1:10" ht="15">
      <c r="A16" s="86">
        <v>0.5</v>
      </c>
      <c r="B16" s="103">
        <f t="shared" ref="B16:B21" si="9">$B$7*A16</f>
        <v>212.24</v>
      </c>
      <c r="C16" s="10">
        <f t="shared" ref="C16:C21" si="10">$C$7*A16</f>
        <v>75.75</v>
      </c>
      <c r="D16" s="103">
        <f t="shared" ref="D16:D21" si="11">B16+C16</f>
        <v>287.99</v>
      </c>
      <c r="E16" s="10">
        <f t="shared" ref="E16:E21" si="12">$E$7*A16</f>
        <v>253.64</v>
      </c>
      <c r="F16" s="103">
        <f t="shared" ref="F16:F21" si="13">B16+E16</f>
        <v>465.88</v>
      </c>
      <c r="G16" s="103">
        <f>+'Grad Fees'!G18</f>
        <v>72.31</v>
      </c>
      <c r="H16" s="189">
        <f>B16+G16</f>
        <v>284.55</v>
      </c>
      <c r="I16" s="189">
        <f>B16+C16+G16</f>
        <v>360.3</v>
      </c>
      <c r="J16" s="192">
        <f>B16+E16+G16</f>
        <v>538.19000000000005</v>
      </c>
    </row>
    <row r="17" spans="1:14" ht="15">
      <c r="A17" s="86">
        <f t="shared" ref="A17:A21" si="14">A16+1</f>
        <v>1.5</v>
      </c>
      <c r="B17" s="103">
        <f t="shared" si="9"/>
        <v>636.71</v>
      </c>
      <c r="C17" s="10">
        <f t="shared" si="10"/>
        <v>227.25</v>
      </c>
      <c r="D17" s="103">
        <f t="shared" si="11"/>
        <v>863.96</v>
      </c>
      <c r="E17" s="10">
        <f t="shared" si="12"/>
        <v>760.91</v>
      </c>
      <c r="F17" s="103">
        <f t="shared" si="13"/>
        <v>1397.62</v>
      </c>
      <c r="G17" s="103">
        <f>+'Grad Fees'!G19</f>
        <v>125.63</v>
      </c>
      <c r="H17" s="189">
        <f t="shared" ref="H17:H21" si="15">B17+G17</f>
        <v>762.34</v>
      </c>
      <c r="I17" s="189">
        <f t="shared" ref="I17:I21" si="16">B17+C17+G17</f>
        <v>989.59</v>
      </c>
      <c r="J17" s="192">
        <f t="shared" ref="J17:J21" si="17">B17+E17+G17</f>
        <v>1523.25</v>
      </c>
    </row>
    <row r="18" spans="1:14" ht="15">
      <c r="A18" s="86">
        <f t="shared" si="14"/>
        <v>2.5</v>
      </c>
      <c r="B18" s="103">
        <f t="shared" si="9"/>
        <v>1061.18</v>
      </c>
      <c r="C18" s="10">
        <f t="shared" si="10"/>
        <v>378.75</v>
      </c>
      <c r="D18" s="103">
        <f t="shared" si="11"/>
        <v>1439.93</v>
      </c>
      <c r="E18" s="10">
        <f t="shared" si="12"/>
        <v>1268.18</v>
      </c>
      <c r="F18" s="103">
        <f t="shared" si="13"/>
        <v>2329.36</v>
      </c>
      <c r="G18" s="103">
        <f>+'Grad Fees'!G20</f>
        <v>178.95</v>
      </c>
      <c r="H18" s="189">
        <f t="shared" si="15"/>
        <v>1240.1300000000001</v>
      </c>
      <c r="I18" s="189">
        <f t="shared" si="16"/>
        <v>1618.88</v>
      </c>
      <c r="J18" s="192">
        <f t="shared" si="17"/>
        <v>2508.31</v>
      </c>
    </row>
    <row r="19" spans="1:14" ht="15">
      <c r="A19" s="86">
        <f t="shared" si="14"/>
        <v>3.5</v>
      </c>
      <c r="B19" s="103">
        <f t="shared" si="9"/>
        <v>1485.65</v>
      </c>
      <c r="C19" s="10">
        <f t="shared" si="10"/>
        <v>530.25</v>
      </c>
      <c r="D19" s="103">
        <f t="shared" si="11"/>
        <v>2015.9</v>
      </c>
      <c r="E19" s="10">
        <f t="shared" si="12"/>
        <v>1775.45</v>
      </c>
      <c r="F19" s="103">
        <f t="shared" si="13"/>
        <v>3261.1</v>
      </c>
      <c r="G19" s="103">
        <f>+'Grad Fees'!G21</f>
        <v>232.27</v>
      </c>
      <c r="H19" s="189">
        <f t="shared" si="15"/>
        <v>1717.92</v>
      </c>
      <c r="I19" s="189">
        <f t="shared" si="16"/>
        <v>2248.17</v>
      </c>
      <c r="J19" s="192">
        <f t="shared" si="17"/>
        <v>3493.37</v>
      </c>
    </row>
    <row r="20" spans="1:14" ht="15">
      <c r="A20" s="86">
        <f t="shared" si="14"/>
        <v>4.5</v>
      </c>
      <c r="B20" s="103">
        <f t="shared" si="9"/>
        <v>1910.12</v>
      </c>
      <c r="C20" s="10">
        <f t="shared" si="10"/>
        <v>681.75</v>
      </c>
      <c r="D20" s="103">
        <f t="shared" si="11"/>
        <v>2591.87</v>
      </c>
      <c r="E20" s="10">
        <f t="shared" si="12"/>
        <v>2282.7199999999998</v>
      </c>
      <c r="F20" s="103">
        <f t="shared" si="13"/>
        <v>4192.84</v>
      </c>
      <c r="G20" s="103">
        <f>+'Grad Fees'!G22</f>
        <v>285.58999999999997</v>
      </c>
      <c r="H20" s="189">
        <f t="shared" si="15"/>
        <v>2195.71</v>
      </c>
      <c r="I20" s="189">
        <f t="shared" si="16"/>
        <v>2877.46</v>
      </c>
      <c r="J20" s="192">
        <f t="shared" si="17"/>
        <v>4478.43</v>
      </c>
    </row>
    <row r="21" spans="1:14" ht="15.6" thickBot="1">
      <c r="A21" s="87">
        <f t="shared" si="14"/>
        <v>5.5</v>
      </c>
      <c r="B21" s="110">
        <f t="shared" si="9"/>
        <v>2334.59</v>
      </c>
      <c r="C21" s="48">
        <f t="shared" si="10"/>
        <v>833.25</v>
      </c>
      <c r="D21" s="110">
        <f t="shared" si="11"/>
        <v>3167.84</v>
      </c>
      <c r="E21" s="48">
        <f t="shared" si="12"/>
        <v>2789.99</v>
      </c>
      <c r="F21" s="110">
        <f t="shared" si="13"/>
        <v>5124.58</v>
      </c>
      <c r="G21" s="110">
        <f>+'Grad Fees'!G23</f>
        <v>338.91</v>
      </c>
      <c r="H21" s="193">
        <f t="shared" si="15"/>
        <v>2673.5</v>
      </c>
      <c r="I21" s="193">
        <f t="shared" si="16"/>
        <v>3506.75</v>
      </c>
      <c r="J21" s="194">
        <f t="shared" si="17"/>
        <v>5463.49</v>
      </c>
    </row>
    <row r="22" spans="1:14" ht="15.6">
      <c r="A22" s="82" t="s">
        <v>64</v>
      </c>
      <c r="B22" s="83"/>
    </row>
    <row r="23" spans="1:14" ht="17.399999999999999">
      <c r="J23" s="55"/>
      <c r="K23" s="267"/>
      <c r="L23" s="268"/>
      <c r="M23" s="267"/>
      <c r="N23" s="267"/>
    </row>
    <row r="24" spans="1:14" s="12" customFormat="1" ht="17.399999999999999">
      <c r="A24" s="296" t="s">
        <v>79</v>
      </c>
      <c r="B24" s="296"/>
      <c r="C24" s="296"/>
      <c r="D24" s="296"/>
      <c r="E24" s="119"/>
      <c r="F24" s="296" t="s">
        <v>103</v>
      </c>
      <c r="G24" s="296"/>
      <c r="H24" s="296"/>
      <c r="I24" s="296"/>
      <c r="J24" s="38"/>
      <c r="K24" s="297"/>
      <c r="L24" s="297"/>
      <c r="M24" s="297"/>
      <c r="N24" s="297"/>
    </row>
    <row r="25" spans="1:14" s="12" customFormat="1" ht="17.399999999999999">
      <c r="A25" s="251"/>
      <c r="B25" s="274" t="s">
        <v>111</v>
      </c>
      <c r="C25" s="251"/>
      <c r="D25" s="251"/>
      <c r="E25" s="251"/>
      <c r="F25" s="274" t="s">
        <v>118</v>
      </c>
      <c r="G25" s="251"/>
      <c r="H25" s="251"/>
      <c r="I25" s="251"/>
      <c r="J25" s="38"/>
      <c r="K25" s="264"/>
      <c r="L25" s="264"/>
      <c r="M25" s="264"/>
      <c r="N25" s="264"/>
    </row>
    <row r="26" spans="1:14" s="12" customFormat="1" ht="17.399999999999999">
      <c r="A26" s="299" t="str">
        <f>+'UG Fees'!A4</f>
        <v>Summer 2020-21</v>
      </c>
      <c r="B26" s="299"/>
      <c r="C26" s="299"/>
      <c r="D26" s="299"/>
      <c r="E26" s="119"/>
      <c r="F26" s="299" t="str">
        <f>+'UG Fees'!A4</f>
        <v>Summer 2020-21</v>
      </c>
      <c r="G26" s="299"/>
      <c r="H26" s="299"/>
      <c r="I26" s="299"/>
      <c r="J26" s="38"/>
      <c r="K26" s="297"/>
      <c r="L26" s="297"/>
      <c r="M26" s="297"/>
      <c r="N26" s="297"/>
    </row>
    <row r="27" spans="1:14" ht="13.8" thickBot="1">
      <c r="K27" s="187"/>
      <c r="L27" s="187"/>
      <c r="M27" s="187"/>
      <c r="N27" s="187"/>
    </row>
    <row r="28" spans="1:14" ht="45.6">
      <c r="A28" s="128" t="s">
        <v>0</v>
      </c>
      <c r="B28" s="129" t="s">
        <v>88</v>
      </c>
      <c r="C28" s="130" t="s">
        <v>91</v>
      </c>
      <c r="D28" s="177" t="s">
        <v>25</v>
      </c>
      <c r="E28" s="120"/>
      <c r="F28" s="128" t="s">
        <v>0</v>
      </c>
      <c r="G28" s="129" t="s">
        <v>88</v>
      </c>
      <c r="H28" s="130" t="s">
        <v>91</v>
      </c>
      <c r="I28" s="177" t="s">
        <v>25</v>
      </c>
      <c r="K28" s="120"/>
      <c r="L28" s="120"/>
      <c r="M28" s="120"/>
      <c r="N28" s="269"/>
    </row>
    <row r="29" spans="1:14" ht="15.6">
      <c r="A29" s="125">
        <v>1</v>
      </c>
      <c r="B29" s="122">
        <v>525</v>
      </c>
      <c r="C29" s="126">
        <f>+'Grad Fees'!G7</f>
        <v>98.93</v>
      </c>
      <c r="D29" s="178">
        <f t="shared" ref="D29:D34" si="18">B29+C29</f>
        <v>623.92999999999995</v>
      </c>
      <c r="E29" s="121"/>
      <c r="F29" s="125">
        <v>1</v>
      </c>
      <c r="G29" s="122">
        <v>500</v>
      </c>
      <c r="H29" s="126"/>
      <c r="I29" s="178">
        <f t="shared" ref="I29:I34" si="19">G29+H29</f>
        <v>500</v>
      </c>
      <c r="K29" s="124"/>
      <c r="L29" s="270"/>
      <c r="M29" s="121"/>
      <c r="N29" s="271"/>
    </row>
    <row r="30" spans="1:14" ht="15.6">
      <c r="A30" s="127">
        <f t="shared" ref="A30:A34" si="20">A29+1</f>
        <v>2</v>
      </c>
      <c r="B30" s="123">
        <f>$B$29*A30</f>
        <v>1050</v>
      </c>
      <c r="C30" s="126">
        <f>+'Grad Fees'!G8</f>
        <v>152.25</v>
      </c>
      <c r="D30" s="179">
        <f t="shared" si="18"/>
        <v>1202.25</v>
      </c>
      <c r="E30" s="121"/>
      <c r="F30" s="127">
        <f t="shared" ref="F30:F34" si="21">F29+1</f>
        <v>2</v>
      </c>
      <c r="G30" s="123">
        <f>$G$29*F30</f>
        <v>1000</v>
      </c>
      <c r="H30" s="126"/>
      <c r="I30" s="179">
        <f t="shared" si="19"/>
        <v>1000</v>
      </c>
      <c r="K30" s="124"/>
      <c r="L30" s="121"/>
      <c r="M30" s="121"/>
      <c r="N30" s="271"/>
    </row>
    <row r="31" spans="1:14" ht="15.6">
      <c r="A31" s="127">
        <f t="shared" si="20"/>
        <v>3</v>
      </c>
      <c r="B31" s="123">
        <f>$B$29*A31</f>
        <v>1575</v>
      </c>
      <c r="C31" s="126">
        <f>+'Grad Fees'!G9</f>
        <v>205.57</v>
      </c>
      <c r="D31" s="179">
        <f t="shared" si="18"/>
        <v>1780.57</v>
      </c>
      <c r="E31" s="121"/>
      <c r="F31" s="127">
        <f t="shared" si="21"/>
        <v>3</v>
      </c>
      <c r="G31" s="123">
        <f>$G$29*F31</f>
        <v>1500</v>
      </c>
      <c r="H31" s="126"/>
      <c r="I31" s="179">
        <f t="shared" si="19"/>
        <v>1500</v>
      </c>
      <c r="K31" s="124"/>
      <c r="L31" s="121"/>
      <c r="M31" s="121"/>
      <c r="N31" s="271"/>
    </row>
    <row r="32" spans="1:14" ht="15.6">
      <c r="A32" s="127">
        <f t="shared" si="20"/>
        <v>4</v>
      </c>
      <c r="B32" s="123">
        <f t="shared" ref="B32:B34" si="22">$B$29*A32</f>
        <v>2100</v>
      </c>
      <c r="C32" s="126">
        <f>+'Grad Fees'!G10</f>
        <v>258.89</v>
      </c>
      <c r="D32" s="179">
        <f t="shared" si="18"/>
        <v>2358.89</v>
      </c>
      <c r="E32" s="121"/>
      <c r="F32" s="127">
        <f t="shared" si="21"/>
        <v>4</v>
      </c>
      <c r="G32" s="123">
        <f t="shared" ref="G32:G34" si="23">$G$29*F32</f>
        <v>2000</v>
      </c>
      <c r="H32" s="126"/>
      <c r="I32" s="179">
        <f t="shared" si="19"/>
        <v>2000</v>
      </c>
      <c r="K32" s="124"/>
      <c r="L32" s="121"/>
      <c r="M32" s="121"/>
      <c r="N32" s="271"/>
    </row>
    <row r="33" spans="1:14" ht="15.6">
      <c r="A33" s="127">
        <f t="shared" si="20"/>
        <v>5</v>
      </c>
      <c r="B33" s="123">
        <f t="shared" si="22"/>
        <v>2625</v>
      </c>
      <c r="C33" s="126">
        <f>+'Grad Fees'!G11</f>
        <v>312.20999999999998</v>
      </c>
      <c r="D33" s="179">
        <f t="shared" si="18"/>
        <v>2937.21</v>
      </c>
      <c r="E33" s="121"/>
      <c r="F33" s="127">
        <f t="shared" si="21"/>
        <v>5</v>
      </c>
      <c r="G33" s="123">
        <f t="shared" si="23"/>
        <v>2500</v>
      </c>
      <c r="H33" s="126"/>
      <c r="I33" s="179">
        <f t="shared" si="19"/>
        <v>2500</v>
      </c>
      <c r="K33" s="124"/>
      <c r="L33" s="121"/>
      <c r="M33" s="121"/>
      <c r="N33" s="271"/>
    </row>
    <row r="34" spans="1:14" ht="16.2" thickBot="1">
      <c r="A34" s="145">
        <f t="shared" si="20"/>
        <v>6</v>
      </c>
      <c r="B34" s="131">
        <f t="shared" si="22"/>
        <v>3150</v>
      </c>
      <c r="C34" s="277">
        <f>+'Grad Fees'!G12</f>
        <v>365.6</v>
      </c>
      <c r="D34" s="180">
        <f t="shared" si="18"/>
        <v>3515.6</v>
      </c>
      <c r="E34" s="121"/>
      <c r="F34" s="145">
        <f t="shared" si="21"/>
        <v>6</v>
      </c>
      <c r="G34" s="131">
        <f t="shared" si="23"/>
        <v>3000</v>
      </c>
      <c r="H34" s="277"/>
      <c r="I34" s="180">
        <f t="shared" si="19"/>
        <v>3000</v>
      </c>
      <c r="K34" s="124"/>
      <c r="L34" s="121"/>
      <c r="M34" s="121"/>
      <c r="N34" s="271"/>
    </row>
    <row r="35" spans="1:14" ht="15.6">
      <c r="A35" s="82" t="s">
        <v>64</v>
      </c>
      <c r="B35" s="181"/>
      <c r="C35" s="121"/>
      <c r="D35" s="121"/>
      <c r="E35" s="121"/>
      <c r="F35" s="82" t="s">
        <v>64</v>
      </c>
      <c r="G35" s="181"/>
      <c r="H35" s="121"/>
      <c r="I35" s="121"/>
      <c r="K35" s="265"/>
      <c r="L35" s="121"/>
      <c r="M35" s="121"/>
      <c r="N35" s="121"/>
    </row>
    <row r="36" spans="1:14" s="12" customFormat="1" ht="17.399999999999999">
      <c r="A36" s="124"/>
      <c r="B36" s="132"/>
      <c r="C36" s="132"/>
      <c r="D36" s="132"/>
      <c r="E36" s="119"/>
      <c r="F36" s="124"/>
      <c r="G36" s="132"/>
      <c r="H36" s="132"/>
      <c r="I36" s="132"/>
      <c r="J36" s="38"/>
      <c r="K36" s="124"/>
      <c r="L36" s="266"/>
      <c r="M36" s="266"/>
      <c r="N36" s="266"/>
    </row>
  </sheetData>
  <mergeCells count="7">
    <mergeCell ref="K24:N24"/>
    <mergeCell ref="K26:N26"/>
    <mergeCell ref="D2:I2"/>
    <mergeCell ref="A26:D26"/>
    <mergeCell ref="A24:D24"/>
    <mergeCell ref="F24:I24"/>
    <mergeCell ref="F26:I26"/>
  </mergeCells>
  <pageMargins left="0.7" right="0.7" top="0.75" bottom="0.75" header="0.3" footer="0.3"/>
  <pageSetup scale="80" orientation="landscape" r:id="rId1"/>
  <headerFooter>
    <oddFooter>&amp;L&amp;D&amp;C&amp;A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Q54"/>
  <sheetViews>
    <sheetView workbookViewId="0">
      <selection activeCell="E1" sqref="E1"/>
    </sheetView>
  </sheetViews>
  <sheetFormatPr defaultColWidth="9.109375" defaultRowHeight="13.2"/>
  <cols>
    <col min="1" max="1" width="9.109375" style="49"/>
    <col min="2" max="2" width="19.33203125" style="49" customWidth="1"/>
    <col min="3" max="3" width="22.6640625" style="49" customWidth="1"/>
    <col min="4" max="4" width="29.44140625" style="36" customWidth="1"/>
    <col min="5" max="16384" width="9.109375" style="49"/>
  </cols>
  <sheetData>
    <row r="1" spans="1:6" ht="15.6">
      <c r="B1" s="15"/>
      <c r="C1" s="15"/>
      <c r="D1" s="15"/>
    </row>
    <row r="2" spans="1:6" ht="15.6">
      <c r="B2" s="15"/>
      <c r="C2" s="15"/>
      <c r="D2" s="15"/>
    </row>
    <row r="3" spans="1:6" ht="17.399999999999999">
      <c r="A3" s="24"/>
      <c r="B3" s="15"/>
      <c r="C3" s="15"/>
      <c r="D3" s="15"/>
    </row>
    <row r="4" spans="1:6" ht="17.399999999999999">
      <c r="A4" s="24" t="s">
        <v>30</v>
      </c>
      <c r="B4" s="15"/>
      <c r="C4" s="15"/>
      <c r="D4" s="15"/>
    </row>
    <row r="5" spans="1:6" ht="17.399999999999999">
      <c r="A5" s="296" t="s">
        <v>104</v>
      </c>
      <c r="B5" s="296"/>
      <c r="C5" s="296"/>
      <c r="D5" s="296"/>
    </row>
    <row r="6" spans="1:6" ht="17.399999999999999">
      <c r="A6" s="296" t="s">
        <v>105</v>
      </c>
      <c r="B6" s="296"/>
      <c r="C6" s="296"/>
      <c r="D6" s="296"/>
    </row>
    <row r="7" spans="1:6" ht="17.399999999999999">
      <c r="A7" s="273"/>
      <c r="B7" s="274" t="s">
        <v>123</v>
      </c>
      <c r="C7" s="251"/>
      <c r="D7" s="251"/>
    </row>
    <row r="8" spans="1:6" ht="17.399999999999999">
      <c r="A8" s="13" t="str">
        <f>'UG Fees'!A4</f>
        <v>Summer 2020-21</v>
      </c>
      <c r="B8" s="16"/>
      <c r="C8" s="16"/>
      <c r="D8" s="16"/>
    </row>
    <row r="9" spans="1:6" ht="16.2" thickBot="1">
      <c r="A9" s="16"/>
      <c r="B9" s="16"/>
      <c r="C9" s="16"/>
      <c r="D9" s="16"/>
    </row>
    <row r="10" spans="1:6" ht="15.6">
      <c r="A10" s="183" t="s">
        <v>0</v>
      </c>
      <c r="B10" s="184" t="s">
        <v>20</v>
      </c>
      <c r="C10" s="184" t="s">
        <v>91</v>
      </c>
      <c r="D10" s="185" t="s">
        <v>25</v>
      </c>
      <c r="F10" s="36" t="s">
        <v>75</v>
      </c>
    </row>
    <row r="11" spans="1:6" ht="15.6">
      <c r="A11" s="43">
        <v>1</v>
      </c>
      <c r="B11" s="182">
        <v>480</v>
      </c>
      <c r="C11" s="10">
        <f>+'Grad Fees'!G7</f>
        <v>98.93</v>
      </c>
      <c r="D11" s="171">
        <f t="shared" ref="D11:D16" si="0">SUM(B11:C11)</f>
        <v>578.92999999999995</v>
      </c>
    </row>
    <row r="12" spans="1:6" ht="15.6">
      <c r="A12" s="43">
        <f t="shared" ref="A12:A16" si="1">A11+1</f>
        <v>2</v>
      </c>
      <c r="B12" s="10">
        <f>$B$11*A12</f>
        <v>960</v>
      </c>
      <c r="C12" s="10">
        <f>+'Grad Fees'!G8</f>
        <v>152.25</v>
      </c>
      <c r="D12" s="171">
        <f t="shared" si="0"/>
        <v>1112.25</v>
      </c>
    </row>
    <row r="13" spans="1:6" ht="15.6">
      <c r="A13" s="43">
        <f t="shared" si="1"/>
        <v>3</v>
      </c>
      <c r="B13" s="10">
        <f t="shared" ref="B13:B16" si="2">$B$11*A13</f>
        <v>1440</v>
      </c>
      <c r="C13" s="10">
        <f>+'Grad Fees'!G9</f>
        <v>205.57</v>
      </c>
      <c r="D13" s="171">
        <f t="shared" si="0"/>
        <v>1645.57</v>
      </c>
    </row>
    <row r="14" spans="1:6" ht="15.6">
      <c r="A14" s="43">
        <f t="shared" si="1"/>
        <v>4</v>
      </c>
      <c r="B14" s="10">
        <f t="shared" si="2"/>
        <v>1920</v>
      </c>
      <c r="C14" s="10">
        <f>+'Grad Fees'!G10</f>
        <v>258.89</v>
      </c>
      <c r="D14" s="171">
        <f t="shared" si="0"/>
        <v>2178.89</v>
      </c>
    </row>
    <row r="15" spans="1:6" ht="15.6">
      <c r="A15" s="43">
        <f t="shared" si="1"/>
        <v>5</v>
      </c>
      <c r="B15" s="10">
        <f t="shared" si="2"/>
        <v>2400</v>
      </c>
      <c r="C15" s="10">
        <f>+'Grad Fees'!G11</f>
        <v>312.20999999999998</v>
      </c>
      <c r="D15" s="171">
        <f t="shared" si="0"/>
        <v>2712.21</v>
      </c>
    </row>
    <row r="16" spans="1:6" ht="16.2" thickBot="1">
      <c r="A16" s="47">
        <f t="shared" si="1"/>
        <v>6</v>
      </c>
      <c r="B16" s="48">
        <f t="shared" si="2"/>
        <v>2880</v>
      </c>
      <c r="C16" s="48">
        <f>+'Grad Fees'!G12</f>
        <v>365.6</v>
      </c>
      <c r="D16" s="172">
        <f t="shared" si="0"/>
        <v>3245.6</v>
      </c>
    </row>
    <row r="17" spans="1:6" ht="15.6">
      <c r="A17" s="82" t="s">
        <v>64</v>
      </c>
      <c r="B17" s="83"/>
      <c r="C17" s="51"/>
    </row>
    <row r="18" spans="1:6" ht="15">
      <c r="A18" s="9"/>
      <c r="B18" s="54"/>
      <c r="C18" s="7"/>
    </row>
    <row r="19" spans="1:6" ht="15.75" customHeight="1">
      <c r="A19" s="298" t="s">
        <v>121</v>
      </c>
      <c r="B19" s="298"/>
      <c r="C19" s="298"/>
      <c r="D19" s="298"/>
    </row>
    <row r="20" spans="1:6" ht="15.75" customHeight="1">
      <c r="A20" s="298" t="s">
        <v>122</v>
      </c>
      <c r="B20" s="298"/>
      <c r="C20" s="298"/>
      <c r="D20" s="298"/>
    </row>
    <row r="21" spans="1:6" ht="17.399999999999999">
      <c r="A21" s="13" t="str">
        <f>'UG Fees'!A4</f>
        <v>Summer 2020-21</v>
      </c>
      <c r="B21" s="16"/>
      <c r="C21" s="16"/>
      <c r="D21" s="16"/>
    </row>
    <row r="22" spans="1:6" ht="16.2" thickBot="1">
      <c r="A22" s="16"/>
      <c r="B22" s="16"/>
      <c r="C22" s="16"/>
      <c r="D22" s="16"/>
    </row>
    <row r="23" spans="1:6" ht="15.6">
      <c r="A23" s="183" t="s">
        <v>0</v>
      </c>
      <c r="B23" s="184" t="s">
        <v>20</v>
      </c>
      <c r="C23" s="184" t="s">
        <v>91</v>
      </c>
      <c r="D23" s="185" t="s">
        <v>25</v>
      </c>
      <c r="F23" s="36" t="s">
        <v>76</v>
      </c>
    </row>
    <row r="24" spans="1:6" ht="15.6">
      <c r="A24" s="43">
        <v>1</v>
      </c>
      <c r="B24" s="182">
        <v>756</v>
      </c>
      <c r="C24" s="10">
        <f>+'Grad Fees'!G7</f>
        <v>98.93</v>
      </c>
      <c r="D24" s="171">
        <f t="shared" ref="D24:D29" si="3">SUM(B24:C24)</f>
        <v>854.93</v>
      </c>
      <c r="F24" s="36" t="s">
        <v>77</v>
      </c>
    </row>
    <row r="25" spans="1:6" ht="15.6">
      <c r="A25" s="43">
        <f t="shared" ref="A25:A29" si="4">A24+1</f>
        <v>2</v>
      </c>
      <c r="B25" s="10">
        <f>$B$24*A25</f>
        <v>1512</v>
      </c>
      <c r="C25" s="10">
        <f>+'Grad Fees'!G8</f>
        <v>152.25</v>
      </c>
      <c r="D25" s="171">
        <f t="shared" si="3"/>
        <v>1664.25</v>
      </c>
      <c r="F25" s="186"/>
    </row>
    <row r="26" spans="1:6" ht="15.6">
      <c r="A26" s="43">
        <f t="shared" si="4"/>
        <v>3</v>
      </c>
      <c r="B26" s="10">
        <f t="shared" ref="B26:B29" si="5">$B$24*A26</f>
        <v>2268</v>
      </c>
      <c r="C26" s="10">
        <f>+'Grad Fees'!G9</f>
        <v>205.57</v>
      </c>
      <c r="D26" s="171">
        <f t="shared" si="3"/>
        <v>2473.5700000000002</v>
      </c>
    </row>
    <row r="27" spans="1:6" ht="15.6">
      <c r="A27" s="43">
        <f t="shared" si="4"/>
        <v>4</v>
      </c>
      <c r="B27" s="10">
        <f t="shared" si="5"/>
        <v>3024</v>
      </c>
      <c r="C27" s="10">
        <f>+'Grad Fees'!G10</f>
        <v>258.89</v>
      </c>
      <c r="D27" s="171">
        <f t="shared" si="3"/>
        <v>3282.89</v>
      </c>
    </row>
    <row r="28" spans="1:6" ht="15.6">
      <c r="A28" s="43">
        <f t="shared" si="4"/>
        <v>5</v>
      </c>
      <c r="B28" s="10">
        <f t="shared" si="5"/>
        <v>3780</v>
      </c>
      <c r="C28" s="10">
        <f>+'Grad Fees'!G11</f>
        <v>312.20999999999998</v>
      </c>
      <c r="D28" s="171">
        <f t="shared" si="3"/>
        <v>4092.21</v>
      </c>
    </row>
    <row r="29" spans="1:6" ht="16.2" thickBot="1">
      <c r="A29" s="47">
        <f t="shared" si="4"/>
        <v>6</v>
      </c>
      <c r="B29" s="48">
        <f t="shared" si="5"/>
        <v>4536</v>
      </c>
      <c r="C29" s="48">
        <f>+'Grad Fees'!G12</f>
        <v>365.6</v>
      </c>
      <c r="D29" s="172">
        <f t="shared" si="3"/>
        <v>4901.6000000000004</v>
      </c>
    </row>
    <row r="30" spans="1:6" ht="15.6">
      <c r="A30" s="82" t="s">
        <v>64</v>
      </c>
      <c r="B30" s="83"/>
      <c r="C30" s="51"/>
      <c r="D30" s="27"/>
    </row>
    <row r="32" spans="1:6" ht="17.399999999999999">
      <c r="A32" s="296" t="s">
        <v>136</v>
      </c>
      <c r="B32" s="296"/>
      <c r="C32" s="296"/>
      <c r="D32" s="296"/>
    </row>
    <row r="33" spans="1:17" ht="17.399999999999999">
      <c r="A33" s="296" t="s">
        <v>135</v>
      </c>
      <c r="B33" s="296"/>
      <c r="C33" s="296"/>
      <c r="D33" s="296"/>
    </row>
    <row r="34" spans="1:17" ht="17.399999999999999">
      <c r="A34" s="252"/>
      <c r="B34" s="274" t="s">
        <v>137</v>
      </c>
      <c r="C34" s="252"/>
      <c r="D34" s="252"/>
    </row>
    <row r="35" spans="1:17" ht="17.399999999999999">
      <c r="A35" s="299" t="str">
        <f>+'UG Fees'!A4</f>
        <v>Summer 2020-21</v>
      </c>
      <c r="B35" s="300"/>
      <c r="C35" s="300"/>
      <c r="D35" s="300"/>
    </row>
    <row r="36" spans="1:17" ht="16.2" thickBot="1">
      <c r="A36" s="16"/>
      <c r="B36" s="16"/>
      <c r="C36" s="16"/>
      <c r="D36" s="16"/>
    </row>
    <row r="37" spans="1:17" ht="15.6">
      <c r="A37" s="183" t="s">
        <v>0</v>
      </c>
      <c r="B37" s="184" t="s">
        <v>20</v>
      </c>
      <c r="C37" s="184" t="s">
        <v>91</v>
      </c>
      <c r="D37" s="185" t="s">
        <v>25</v>
      </c>
      <c r="F37" s="36" t="s">
        <v>78</v>
      </c>
      <c r="G37" s="36" t="s">
        <v>138</v>
      </c>
    </row>
    <row r="38" spans="1:17" ht="15.6">
      <c r="A38" s="43">
        <v>1</v>
      </c>
      <c r="B38" s="182">
        <v>500</v>
      </c>
      <c r="C38" s="10">
        <f>+'Grad Fees'!G7</f>
        <v>98.93</v>
      </c>
      <c r="D38" s="171">
        <f t="shared" ref="D38:D43" si="6">SUM(B38:C38)</f>
        <v>598.92999999999995</v>
      </c>
    </row>
    <row r="39" spans="1:17" ht="15.6">
      <c r="A39" s="43">
        <f t="shared" ref="A39:A43" si="7">A38+1</f>
        <v>2</v>
      </c>
      <c r="B39" s="10">
        <f>$B$38*A39</f>
        <v>1000</v>
      </c>
      <c r="C39" s="10">
        <f>+'Grad Fees'!G8</f>
        <v>152.25</v>
      </c>
      <c r="D39" s="171">
        <f t="shared" si="6"/>
        <v>1152.25</v>
      </c>
    </row>
    <row r="40" spans="1:17" ht="15.6">
      <c r="A40" s="43">
        <f t="shared" si="7"/>
        <v>3</v>
      </c>
      <c r="B40" s="10">
        <f t="shared" ref="B40:B43" si="8">$B$38*A40</f>
        <v>1500</v>
      </c>
      <c r="C40" s="10">
        <f>+'Grad Fees'!G9</f>
        <v>205.57</v>
      </c>
      <c r="D40" s="171">
        <f t="shared" si="6"/>
        <v>1705.57</v>
      </c>
    </row>
    <row r="41" spans="1:17" ht="15.6">
      <c r="A41" s="43">
        <f t="shared" si="7"/>
        <v>4</v>
      </c>
      <c r="B41" s="10">
        <f t="shared" si="8"/>
        <v>2000</v>
      </c>
      <c r="C41" s="10">
        <f>+'Grad Fees'!G10</f>
        <v>258.89</v>
      </c>
      <c r="D41" s="171">
        <f t="shared" si="6"/>
        <v>2258.89</v>
      </c>
    </row>
    <row r="42" spans="1:17" ht="15.6">
      <c r="A42" s="43">
        <f t="shared" si="7"/>
        <v>5</v>
      </c>
      <c r="B42" s="10">
        <f t="shared" si="8"/>
        <v>2500</v>
      </c>
      <c r="C42" s="10">
        <f>+'Grad Fees'!G11</f>
        <v>312.20999999999998</v>
      </c>
      <c r="D42" s="171">
        <f t="shared" si="6"/>
        <v>2812.21</v>
      </c>
    </row>
    <row r="43" spans="1:17" ht="16.2" thickBot="1">
      <c r="A43" s="47">
        <f t="shared" si="7"/>
        <v>6</v>
      </c>
      <c r="B43" s="48">
        <f t="shared" si="8"/>
        <v>3000</v>
      </c>
      <c r="C43" s="48">
        <f>+'Grad Fees'!G12</f>
        <v>365.6</v>
      </c>
      <c r="D43" s="172">
        <f t="shared" si="6"/>
        <v>3365.6</v>
      </c>
    </row>
    <row r="44" spans="1:17" ht="15.6">
      <c r="A44" s="82" t="s">
        <v>64</v>
      </c>
      <c r="B44" s="84"/>
      <c r="C44" s="7"/>
    </row>
    <row r="45" spans="1:17" ht="15">
      <c r="A45" s="9"/>
      <c r="B45" s="54"/>
      <c r="C45" s="7"/>
    </row>
    <row r="46" spans="1:17">
      <c r="A46" s="36" t="s">
        <v>37</v>
      </c>
      <c r="B46"/>
      <c r="C46"/>
      <c r="D46"/>
      <c r="M46" s="17"/>
      <c r="N46" s="17"/>
      <c r="O46" s="17"/>
      <c r="P46" s="17"/>
      <c r="Q46" s="17"/>
    </row>
    <row r="47" spans="1:17">
      <c r="A47"/>
      <c r="B47" t="s">
        <v>152</v>
      </c>
      <c r="C47"/>
      <c r="D47"/>
      <c r="M47" s="17"/>
      <c r="N47" s="17"/>
      <c r="O47" s="17"/>
      <c r="P47" s="17"/>
      <c r="Q47" s="17"/>
    </row>
    <row r="48" spans="1:17">
      <c r="A48"/>
      <c r="B48" t="s">
        <v>153</v>
      </c>
      <c r="C48"/>
      <c r="D48"/>
      <c r="M48" s="17"/>
      <c r="N48" s="17"/>
      <c r="O48" s="17"/>
      <c r="P48" s="17"/>
      <c r="Q48" s="17"/>
    </row>
    <row r="49" spans="1:17">
      <c r="A49"/>
      <c r="B49"/>
      <c r="C49"/>
      <c r="D49"/>
      <c r="M49" s="17"/>
      <c r="N49" s="17"/>
      <c r="O49" s="17"/>
      <c r="P49" s="17"/>
      <c r="Q49" s="17"/>
    </row>
    <row r="50" spans="1:17">
      <c r="A50" s="36" t="s">
        <v>38</v>
      </c>
      <c r="B50"/>
      <c r="C50"/>
      <c r="D50"/>
      <c r="M50" s="17"/>
      <c r="N50" s="17"/>
      <c r="O50" s="17"/>
      <c r="P50" s="17"/>
      <c r="Q50" s="17"/>
    </row>
    <row r="51" spans="1:17">
      <c r="A51"/>
      <c r="B51" s="49" t="s">
        <v>154</v>
      </c>
      <c r="C51"/>
      <c r="D51"/>
      <c r="M51" s="17"/>
      <c r="N51" s="17"/>
      <c r="O51" s="17"/>
      <c r="P51" s="17"/>
      <c r="Q51" s="17"/>
    </row>
    <row r="52" spans="1:17">
      <c r="A52"/>
      <c r="B52" s="49" t="s">
        <v>155</v>
      </c>
      <c r="C52"/>
      <c r="D52"/>
      <c r="M52" s="17"/>
      <c r="N52" s="17"/>
      <c r="O52" s="17"/>
      <c r="P52" s="17"/>
      <c r="Q52" s="17"/>
    </row>
    <row r="53" spans="1:17">
      <c r="A53"/>
      <c r="B53"/>
      <c r="C53"/>
      <c r="D53"/>
      <c r="M53" s="17"/>
      <c r="N53" s="17"/>
      <c r="O53" s="17"/>
      <c r="P53" s="17"/>
      <c r="Q53" s="17"/>
    </row>
    <row r="54" spans="1:17">
      <c r="A54"/>
      <c r="B54" s="49" t="s">
        <v>40</v>
      </c>
      <c r="C54"/>
      <c r="D54"/>
    </row>
  </sheetData>
  <mergeCells count="7">
    <mergeCell ref="A5:D5"/>
    <mergeCell ref="A35:D35"/>
    <mergeCell ref="A6:D6"/>
    <mergeCell ref="A19:D19"/>
    <mergeCell ref="A20:D20"/>
    <mergeCell ref="A32:D32"/>
    <mergeCell ref="A33:D33"/>
  </mergeCells>
  <pageMargins left="0.7" right="0.7" top="0.75" bottom="0.75" header="0.3" footer="0.3"/>
  <pageSetup scale="59" orientation="landscape" r:id="rId1"/>
  <headerFooter>
    <oddFooter>&amp;L&amp;D&amp;C&amp;A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B1:M176"/>
  <sheetViews>
    <sheetView topLeftCell="A16" workbookViewId="0">
      <selection activeCell="G13" sqref="G13"/>
    </sheetView>
  </sheetViews>
  <sheetFormatPr defaultColWidth="9.109375" defaultRowHeight="13.2"/>
  <cols>
    <col min="1" max="2" width="9.109375" style="49"/>
    <col min="3" max="3" width="13.77734375" style="49" customWidth="1"/>
    <col min="4" max="4" width="12.77734375" style="49" customWidth="1"/>
    <col min="5" max="5" width="20.21875" style="49" customWidth="1"/>
    <col min="6" max="6" width="12.77734375" style="49" customWidth="1"/>
    <col min="7" max="7" width="13.21875" style="49" customWidth="1"/>
    <col min="8" max="9" width="9.109375" style="49"/>
    <col min="10" max="10" width="13.77734375" style="49" customWidth="1"/>
    <col min="11" max="11" width="10.33203125" style="49" customWidth="1"/>
    <col min="12" max="12" width="21.44140625" style="49" customWidth="1"/>
    <col min="13" max="16384" width="9.109375" style="49"/>
  </cols>
  <sheetData>
    <row r="1" spans="2:12" ht="15.6">
      <c r="C1" s="15"/>
      <c r="D1" s="15"/>
      <c r="E1" s="15"/>
      <c r="J1" s="15"/>
      <c r="K1" s="15"/>
      <c r="L1" s="15"/>
    </row>
    <row r="2" spans="2:12" ht="15.6">
      <c r="C2" s="15"/>
      <c r="D2" s="15"/>
      <c r="E2" s="27" t="s">
        <v>158</v>
      </c>
      <c r="J2" s="15"/>
      <c r="K2" s="15"/>
      <c r="L2" s="15"/>
    </row>
    <row r="3" spans="2:12" ht="17.399999999999999">
      <c r="B3" s="24"/>
      <c r="C3" s="15"/>
      <c r="D3" s="15"/>
      <c r="E3" s="15"/>
      <c r="I3" s="24"/>
      <c r="J3" s="15"/>
      <c r="K3" s="15"/>
      <c r="L3" s="15"/>
    </row>
    <row r="4" spans="2:12" ht="34.65" customHeight="1">
      <c r="B4" s="302" t="s">
        <v>159</v>
      </c>
      <c r="C4" s="302"/>
      <c r="D4" s="302"/>
      <c r="E4" s="302"/>
      <c r="I4" s="302" t="s">
        <v>160</v>
      </c>
      <c r="J4" s="302"/>
      <c r="K4" s="302"/>
      <c r="L4" s="302"/>
    </row>
    <row r="5" spans="2:12" ht="21.75" customHeight="1">
      <c r="B5" s="286" t="s">
        <v>112</v>
      </c>
      <c r="C5" s="287"/>
      <c r="D5" s="287"/>
      <c r="E5" s="287"/>
      <c r="I5" s="286" t="s">
        <v>112</v>
      </c>
      <c r="J5" s="287"/>
      <c r="K5" s="287"/>
      <c r="L5" s="287"/>
    </row>
    <row r="6" spans="2:12" ht="21.15" customHeight="1">
      <c r="B6" s="38" t="str">
        <f>+'UG Fees'!A4</f>
        <v>Summer 2020-21</v>
      </c>
      <c r="C6" s="16"/>
      <c r="D6" s="16"/>
      <c r="E6" s="16"/>
      <c r="I6" s="38" t="str">
        <f>+'UG Fees'!A4</f>
        <v>Summer 2020-21</v>
      </c>
      <c r="J6" s="16"/>
      <c r="K6" s="16"/>
      <c r="L6" s="16"/>
    </row>
    <row r="7" spans="2:12" ht="16.2" thickBot="1">
      <c r="B7" s="16"/>
      <c r="C7" s="16"/>
      <c r="D7" s="16"/>
      <c r="E7" s="16"/>
      <c r="I7" s="16"/>
      <c r="J7" s="16"/>
      <c r="K7" s="16"/>
      <c r="L7" s="16"/>
    </row>
    <row r="8" spans="2:12" ht="31.2" thickBot="1">
      <c r="B8" s="80" t="s">
        <v>0</v>
      </c>
      <c r="C8" s="81" t="s">
        <v>20</v>
      </c>
      <c r="D8" s="81" t="s">
        <v>86</v>
      </c>
      <c r="E8" s="174" t="s">
        <v>161</v>
      </c>
      <c r="I8" s="80" t="s">
        <v>0</v>
      </c>
      <c r="J8" s="81" t="s">
        <v>20</v>
      </c>
      <c r="K8" s="81" t="s">
        <v>86</v>
      </c>
      <c r="L8" s="174" t="s">
        <v>161</v>
      </c>
    </row>
    <row r="9" spans="2:12" ht="15.6">
      <c r="B9" s="42">
        <v>1</v>
      </c>
      <c r="C9" s="32">
        <v>440</v>
      </c>
      <c r="D9" s="18"/>
      <c r="E9" s="173">
        <f t="shared" ref="E9:E16" si="0">SUM(C9:D9)</f>
        <v>440</v>
      </c>
      <c r="I9" s="42">
        <v>1</v>
      </c>
      <c r="J9" s="32">
        <v>740</v>
      </c>
      <c r="K9" s="18"/>
      <c r="L9" s="173">
        <f t="shared" ref="L9:L16" si="1">SUM(J9:K9)</f>
        <v>740</v>
      </c>
    </row>
    <row r="10" spans="2:12" ht="15.6">
      <c r="B10" s="43">
        <f t="shared" ref="B10:B16" si="2">B9+1</f>
        <v>2</v>
      </c>
      <c r="C10" s="10">
        <f>$C$9*B10</f>
        <v>880</v>
      </c>
      <c r="D10" s="10"/>
      <c r="E10" s="171">
        <f t="shared" si="0"/>
        <v>880</v>
      </c>
      <c r="I10" s="43">
        <f t="shared" ref="I10:I16" si="3">I9+1</f>
        <v>2</v>
      </c>
      <c r="J10" s="10">
        <f>$J$9*I10</f>
        <v>1480</v>
      </c>
      <c r="K10" s="10"/>
      <c r="L10" s="171">
        <f t="shared" si="1"/>
        <v>1480</v>
      </c>
    </row>
    <row r="11" spans="2:12" ht="15.6">
      <c r="B11" s="43">
        <f t="shared" si="2"/>
        <v>3</v>
      </c>
      <c r="C11" s="10">
        <f t="shared" ref="C11:C16" si="4">$C$9*B11</f>
        <v>1320</v>
      </c>
      <c r="D11" s="10"/>
      <c r="E11" s="171">
        <f t="shared" si="0"/>
        <v>1320</v>
      </c>
      <c r="I11" s="43">
        <f t="shared" si="3"/>
        <v>3</v>
      </c>
      <c r="J11" s="10">
        <f t="shared" ref="J11:J16" si="5">$J$9*I11</f>
        <v>2220</v>
      </c>
      <c r="K11" s="10"/>
      <c r="L11" s="171">
        <f t="shared" si="1"/>
        <v>2220</v>
      </c>
    </row>
    <row r="12" spans="2:12" ht="15.6">
      <c r="B12" s="43">
        <f t="shared" si="2"/>
        <v>4</v>
      </c>
      <c r="C12" s="10">
        <f t="shared" si="4"/>
        <v>1760</v>
      </c>
      <c r="D12" s="10"/>
      <c r="E12" s="171">
        <f t="shared" si="0"/>
        <v>1760</v>
      </c>
      <c r="I12" s="43">
        <f t="shared" si="3"/>
        <v>4</v>
      </c>
      <c r="J12" s="10">
        <f t="shared" si="5"/>
        <v>2960</v>
      </c>
      <c r="K12" s="10"/>
      <c r="L12" s="171">
        <f t="shared" si="1"/>
        <v>2960</v>
      </c>
    </row>
    <row r="13" spans="2:12" ht="15.6">
      <c r="B13" s="43">
        <f t="shared" si="2"/>
        <v>5</v>
      </c>
      <c r="C13" s="10">
        <f t="shared" si="4"/>
        <v>2200</v>
      </c>
      <c r="D13" s="10"/>
      <c r="E13" s="171">
        <f t="shared" si="0"/>
        <v>2200</v>
      </c>
      <c r="I13" s="43">
        <f t="shared" si="3"/>
        <v>5</v>
      </c>
      <c r="J13" s="10">
        <f t="shared" si="5"/>
        <v>3700</v>
      </c>
      <c r="K13" s="10"/>
      <c r="L13" s="171">
        <f t="shared" si="1"/>
        <v>3700</v>
      </c>
    </row>
    <row r="14" spans="2:12" ht="15.6">
      <c r="B14" s="43">
        <f t="shared" si="2"/>
        <v>6</v>
      </c>
      <c r="C14" s="10">
        <f t="shared" si="4"/>
        <v>2640</v>
      </c>
      <c r="D14" s="10"/>
      <c r="E14" s="171">
        <f t="shared" si="0"/>
        <v>2640</v>
      </c>
      <c r="I14" s="43">
        <f t="shared" si="3"/>
        <v>6</v>
      </c>
      <c r="J14" s="10">
        <f t="shared" si="5"/>
        <v>4440</v>
      </c>
      <c r="K14" s="10"/>
      <c r="L14" s="171">
        <f t="shared" si="1"/>
        <v>4440</v>
      </c>
    </row>
    <row r="15" spans="2:12" ht="15.6">
      <c r="B15" s="43">
        <f t="shared" si="2"/>
        <v>7</v>
      </c>
      <c r="C15" s="10">
        <f t="shared" si="4"/>
        <v>3080</v>
      </c>
      <c r="D15" s="10"/>
      <c r="E15" s="171">
        <f t="shared" si="0"/>
        <v>3080</v>
      </c>
      <c r="I15" s="43">
        <f t="shared" si="3"/>
        <v>7</v>
      </c>
      <c r="J15" s="10">
        <f t="shared" si="5"/>
        <v>5180</v>
      </c>
      <c r="K15" s="10"/>
      <c r="L15" s="171">
        <f t="shared" si="1"/>
        <v>5180</v>
      </c>
    </row>
    <row r="16" spans="2:12" ht="16.2" thickBot="1">
      <c r="B16" s="47">
        <f t="shared" si="2"/>
        <v>8</v>
      </c>
      <c r="C16" s="48">
        <f t="shared" si="4"/>
        <v>3520</v>
      </c>
      <c r="D16" s="48"/>
      <c r="E16" s="172">
        <f t="shared" si="0"/>
        <v>3520</v>
      </c>
      <c r="I16" s="47">
        <f t="shared" si="3"/>
        <v>8</v>
      </c>
      <c r="J16" s="48">
        <f t="shared" si="5"/>
        <v>5920</v>
      </c>
      <c r="K16" s="48"/>
      <c r="L16" s="172">
        <f t="shared" si="1"/>
        <v>5920</v>
      </c>
    </row>
    <row r="17" spans="2:13" ht="15" customHeight="1">
      <c r="B17" s="288" t="s">
        <v>64</v>
      </c>
      <c r="C17" s="83"/>
      <c r="D17" s="289"/>
      <c r="I17" s="288" t="s">
        <v>64</v>
      </c>
      <c r="J17" s="83"/>
      <c r="K17" s="289"/>
    </row>
    <row r="18" spans="2:13" ht="15.6">
      <c r="B18" s="290" t="s">
        <v>80</v>
      </c>
      <c r="C18" s="291"/>
      <c r="D18" s="292"/>
      <c r="E18" s="83"/>
      <c r="F18" s="83"/>
      <c r="I18" s="290" t="s">
        <v>81</v>
      </c>
      <c r="J18" s="291"/>
      <c r="K18" s="292"/>
      <c r="L18" s="83"/>
      <c r="M18" s="83"/>
    </row>
    <row r="19" spans="2:13" ht="15">
      <c r="B19" s="293"/>
      <c r="C19" s="294"/>
      <c r="D19" s="295"/>
      <c r="I19" s="293"/>
      <c r="J19" s="294"/>
      <c r="K19" s="295"/>
    </row>
    <row r="20" spans="2:13" ht="36" customHeight="1">
      <c r="B20" s="302" t="s">
        <v>89</v>
      </c>
      <c r="C20" s="302"/>
      <c r="D20" s="302"/>
      <c r="E20" s="302"/>
      <c r="I20" s="302" t="s">
        <v>162</v>
      </c>
      <c r="J20" s="302"/>
      <c r="K20" s="302"/>
      <c r="L20" s="302"/>
    </row>
    <row r="21" spans="2:13" ht="20.55" customHeight="1">
      <c r="B21" s="286" t="s">
        <v>112</v>
      </c>
      <c r="C21" s="287"/>
      <c r="D21" s="287"/>
      <c r="E21" s="287"/>
      <c r="I21" s="286" t="s">
        <v>112</v>
      </c>
      <c r="J21" s="287"/>
      <c r="K21" s="287"/>
      <c r="L21" s="287"/>
    </row>
    <row r="22" spans="2:13" ht="17.399999999999999">
      <c r="B22" s="38" t="str">
        <f>+'UG Fees'!A4</f>
        <v>Summer 2020-21</v>
      </c>
      <c r="C22" s="16"/>
      <c r="D22" s="16"/>
      <c r="E22" s="16"/>
      <c r="I22" s="38" t="str">
        <f>+'UG Fees'!A4</f>
        <v>Summer 2020-21</v>
      </c>
      <c r="J22" s="16"/>
      <c r="K22" s="16"/>
      <c r="L22" s="16"/>
    </row>
    <row r="23" spans="2:13" ht="16.2" thickBot="1">
      <c r="B23" s="16"/>
      <c r="C23" s="16"/>
      <c r="D23" s="16"/>
      <c r="E23" s="16"/>
      <c r="I23" s="16"/>
      <c r="J23" s="16"/>
      <c r="K23" s="16"/>
      <c r="L23" s="16"/>
    </row>
    <row r="24" spans="2:13" ht="31.2" thickBot="1">
      <c r="B24" s="80" t="s">
        <v>0</v>
      </c>
      <c r="C24" s="81" t="s">
        <v>20</v>
      </c>
      <c r="D24" s="81" t="s">
        <v>86</v>
      </c>
      <c r="E24" s="174" t="s">
        <v>161</v>
      </c>
      <c r="I24" s="80" t="s">
        <v>0</v>
      </c>
      <c r="J24" s="81" t="s">
        <v>20</v>
      </c>
      <c r="K24" s="81" t="s">
        <v>86</v>
      </c>
      <c r="L24" s="174" t="s">
        <v>161</v>
      </c>
    </row>
    <row r="25" spans="2:13" ht="15.6">
      <c r="B25" s="42">
        <v>1</v>
      </c>
      <c r="C25" s="32">
        <v>505</v>
      </c>
      <c r="D25" s="18"/>
      <c r="E25" s="173">
        <f t="shared" ref="E25:E32" si="6">SUM(C25:D25)</f>
        <v>505</v>
      </c>
      <c r="I25" s="42">
        <v>1</v>
      </c>
      <c r="J25" s="32">
        <v>300</v>
      </c>
      <c r="K25" s="18"/>
      <c r="L25" s="173">
        <f t="shared" ref="L25:L32" si="7">SUM(J25:K25)</f>
        <v>300</v>
      </c>
    </row>
    <row r="26" spans="2:13" ht="15.6">
      <c r="B26" s="43">
        <f t="shared" ref="B26:B32" si="8">B25+1</f>
        <v>2</v>
      </c>
      <c r="C26" s="10">
        <f>$C$25*B26</f>
        <v>1010</v>
      </c>
      <c r="D26" s="10"/>
      <c r="E26" s="171">
        <f t="shared" si="6"/>
        <v>1010</v>
      </c>
      <c r="I26" s="43">
        <f t="shared" ref="I26:I32" si="9">I25+1</f>
        <v>2</v>
      </c>
      <c r="J26" s="10">
        <f t="shared" ref="J26:J32" si="10">$J$25*I26</f>
        <v>600</v>
      </c>
      <c r="K26" s="10"/>
      <c r="L26" s="171">
        <f t="shared" si="7"/>
        <v>600</v>
      </c>
    </row>
    <row r="27" spans="2:13" ht="15.6">
      <c r="B27" s="43">
        <f t="shared" si="8"/>
        <v>3</v>
      </c>
      <c r="C27" s="10">
        <f t="shared" ref="C27:C32" si="11">$C$25*B27</f>
        <v>1515</v>
      </c>
      <c r="D27" s="10"/>
      <c r="E27" s="171">
        <f t="shared" si="6"/>
        <v>1515</v>
      </c>
      <c r="I27" s="43">
        <f t="shared" si="9"/>
        <v>3</v>
      </c>
      <c r="J27" s="10">
        <f t="shared" si="10"/>
        <v>900</v>
      </c>
      <c r="K27" s="10"/>
      <c r="L27" s="171">
        <f t="shared" si="7"/>
        <v>900</v>
      </c>
    </row>
    <row r="28" spans="2:13" ht="15.6">
      <c r="B28" s="43">
        <f t="shared" si="8"/>
        <v>4</v>
      </c>
      <c r="C28" s="10">
        <f t="shared" si="11"/>
        <v>2020</v>
      </c>
      <c r="D28" s="10"/>
      <c r="E28" s="171">
        <f t="shared" si="6"/>
        <v>2020</v>
      </c>
      <c r="I28" s="43">
        <f t="shared" si="9"/>
        <v>4</v>
      </c>
      <c r="J28" s="10">
        <f t="shared" si="10"/>
        <v>1200</v>
      </c>
      <c r="K28" s="10"/>
      <c r="L28" s="171">
        <f t="shared" si="7"/>
        <v>1200</v>
      </c>
    </row>
    <row r="29" spans="2:13" ht="15.6">
      <c r="B29" s="43">
        <f t="shared" si="8"/>
        <v>5</v>
      </c>
      <c r="C29" s="10">
        <f t="shared" si="11"/>
        <v>2525</v>
      </c>
      <c r="D29" s="10"/>
      <c r="E29" s="171">
        <f t="shared" si="6"/>
        <v>2525</v>
      </c>
      <c r="I29" s="43">
        <f t="shared" si="9"/>
        <v>5</v>
      </c>
      <c r="J29" s="10">
        <f t="shared" si="10"/>
        <v>1500</v>
      </c>
      <c r="K29" s="10"/>
      <c r="L29" s="171">
        <f t="shared" si="7"/>
        <v>1500</v>
      </c>
    </row>
    <row r="30" spans="2:13" ht="15.6">
      <c r="B30" s="43">
        <f t="shared" si="8"/>
        <v>6</v>
      </c>
      <c r="C30" s="10">
        <f t="shared" si="11"/>
        <v>3030</v>
      </c>
      <c r="D30" s="10"/>
      <c r="E30" s="171">
        <f t="shared" si="6"/>
        <v>3030</v>
      </c>
      <c r="I30" s="43">
        <f t="shared" si="9"/>
        <v>6</v>
      </c>
      <c r="J30" s="10">
        <f t="shared" si="10"/>
        <v>1800</v>
      </c>
      <c r="K30" s="10"/>
      <c r="L30" s="171">
        <f t="shared" si="7"/>
        <v>1800</v>
      </c>
    </row>
    <row r="31" spans="2:13" ht="15.6">
      <c r="B31" s="43">
        <f t="shared" si="8"/>
        <v>7</v>
      </c>
      <c r="C31" s="10">
        <f t="shared" si="11"/>
        <v>3535</v>
      </c>
      <c r="D31" s="10"/>
      <c r="E31" s="171">
        <f t="shared" si="6"/>
        <v>3535</v>
      </c>
      <c r="I31" s="43">
        <f t="shared" si="9"/>
        <v>7</v>
      </c>
      <c r="J31" s="10">
        <f t="shared" si="10"/>
        <v>2100</v>
      </c>
      <c r="K31" s="10"/>
      <c r="L31" s="171">
        <f t="shared" si="7"/>
        <v>2100</v>
      </c>
    </row>
    <row r="32" spans="2:13" ht="16.2" thickBot="1">
      <c r="B32" s="47">
        <f t="shared" si="8"/>
        <v>8</v>
      </c>
      <c r="C32" s="10">
        <f t="shared" si="11"/>
        <v>4040</v>
      </c>
      <c r="D32" s="48"/>
      <c r="E32" s="172">
        <f t="shared" si="6"/>
        <v>4040</v>
      </c>
      <c r="I32" s="47">
        <f t="shared" si="9"/>
        <v>8</v>
      </c>
      <c r="J32" s="10">
        <f t="shared" si="10"/>
        <v>2400</v>
      </c>
      <c r="K32" s="48"/>
      <c r="L32" s="172">
        <f t="shared" si="7"/>
        <v>2400</v>
      </c>
    </row>
    <row r="33" spans="2:11" ht="15.6">
      <c r="B33" s="288" t="s">
        <v>64</v>
      </c>
      <c r="C33" s="83"/>
      <c r="D33" s="289"/>
      <c r="I33" s="288" t="s">
        <v>64</v>
      </c>
      <c r="J33" s="83"/>
      <c r="K33" s="289"/>
    </row>
    <row r="34" spans="2:11" ht="15">
      <c r="B34" s="293"/>
      <c r="C34" s="295"/>
      <c r="D34" s="295"/>
    </row>
    <row r="35" spans="2:11" ht="17.399999999999999">
      <c r="B35" s="301" t="s">
        <v>163</v>
      </c>
      <c r="C35" s="301"/>
      <c r="D35" s="301"/>
      <c r="E35" s="301"/>
    </row>
    <row r="36" spans="2:11" ht="17.399999999999999">
      <c r="B36" s="286" t="s">
        <v>112</v>
      </c>
      <c r="C36" s="287"/>
      <c r="D36" s="287"/>
      <c r="E36" s="287"/>
    </row>
    <row r="37" spans="2:11" ht="17.399999999999999">
      <c r="B37" s="38" t="str">
        <f>+'UG Fees'!A4</f>
        <v>Summer 2020-21</v>
      </c>
      <c r="C37" s="16"/>
      <c r="D37" s="16"/>
      <c r="E37" s="16"/>
    </row>
    <row r="38" spans="2:11" ht="16.2" thickBot="1">
      <c r="B38" s="16"/>
      <c r="C38" s="16"/>
      <c r="D38" s="16"/>
      <c r="E38" s="16"/>
    </row>
    <row r="39" spans="2:11" ht="31.2" thickBot="1">
      <c r="B39" s="80" t="s">
        <v>0</v>
      </c>
      <c r="C39" s="81" t="s">
        <v>20</v>
      </c>
      <c r="D39" s="81" t="s">
        <v>86</v>
      </c>
      <c r="E39" s="174" t="s">
        <v>161</v>
      </c>
    </row>
    <row r="40" spans="2:11" ht="15.6">
      <c r="B40" s="42">
        <v>1</v>
      </c>
      <c r="C40" s="32">
        <v>850</v>
      </c>
      <c r="D40" s="18"/>
      <c r="E40" s="173">
        <f t="shared" ref="E40:E47" si="12">SUM(C40:D40)</f>
        <v>850</v>
      </c>
    </row>
    <row r="41" spans="2:11" ht="15.6">
      <c r="B41" s="43">
        <f t="shared" ref="B41:B47" si="13">B40+1</f>
        <v>2</v>
      </c>
      <c r="C41" s="10">
        <f>$C$40*B41</f>
        <v>1700</v>
      </c>
      <c r="D41" s="10"/>
      <c r="E41" s="171">
        <f t="shared" si="12"/>
        <v>1700</v>
      </c>
    </row>
    <row r="42" spans="2:11" ht="15.6">
      <c r="B42" s="43">
        <f t="shared" si="13"/>
        <v>3</v>
      </c>
      <c r="C42" s="10">
        <f t="shared" ref="C42:C46" si="14">$C$40*B42</f>
        <v>2550</v>
      </c>
      <c r="D42" s="10"/>
      <c r="E42" s="171">
        <f t="shared" si="12"/>
        <v>2550</v>
      </c>
    </row>
    <row r="43" spans="2:11" ht="15.6">
      <c r="B43" s="43">
        <f t="shared" si="13"/>
        <v>4</v>
      </c>
      <c r="C43" s="10">
        <f t="shared" si="14"/>
        <v>3400</v>
      </c>
      <c r="D43" s="10"/>
      <c r="E43" s="171">
        <f t="shared" si="12"/>
        <v>3400</v>
      </c>
    </row>
    <row r="44" spans="2:11" ht="15.6">
      <c r="B44" s="43">
        <f t="shared" si="13"/>
        <v>5</v>
      </c>
      <c r="C44" s="10">
        <f t="shared" si="14"/>
        <v>4250</v>
      </c>
      <c r="D44" s="10"/>
      <c r="E44" s="171">
        <f t="shared" si="12"/>
        <v>4250</v>
      </c>
    </row>
    <row r="45" spans="2:11" ht="15.6">
      <c r="B45" s="43">
        <f t="shared" si="13"/>
        <v>6</v>
      </c>
      <c r="C45" s="10">
        <f t="shared" si="14"/>
        <v>5100</v>
      </c>
      <c r="D45" s="10"/>
      <c r="E45" s="171">
        <f t="shared" si="12"/>
        <v>5100</v>
      </c>
    </row>
    <row r="46" spans="2:11" ht="15.6">
      <c r="B46" s="43">
        <f t="shared" si="13"/>
        <v>7</v>
      </c>
      <c r="C46" s="10">
        <f t="shared" si="14"/>
        <v>5950</v>
      </c>
      <c r="D46" s="10"/>
      <c r="E46" s="171">
        <f t="shared" si="12"/>
        <v>5950</v>
      </c>
    </row>
    <row r="47" spans="2:11" ht="16.2" thickBot="1">
      <c r="B47" s="47">
        <f t="shared" si="13"/>
        <v>8</v>
      </c>
      <c r="C47" s="10">
        <f>$C$40*B47</f>
        <v>6800</v>
      </c>
      <c r="D47" s="48"/>
      <c r="E47" s="172">
        <f t="shared" si="12"/>
        <v>6800</v>
      </c>
    </row>
    <row r="48" spans="2:11" ht="15.6">
      <c r="B48" s="288" t="s">
        <v>64</v>
      </c>
      <c r="C48" s="83"/>
      <c r="D48" s="289"/>
    </row>
    <row r="49" spans="9:12">
      <c r="I49" s="187"/>
      <c r="J49" s="187"/>
      <c r="K49" s="187"/>
      <c r="L49" s="187"/>
    </row>
    <row r="50" spans="9:12">
      <c r="I50" s="187"/>
      <c r="J50" s="187"/>
      <c r="K50" s="187"/>
      <c r="L50" s="187"/>
    </row>
    <row r="51" spans="9:12">
      <c r="I51" s="187"/>
      <c r="J51" s="187"/>
      <c r="K51" s="187"/>
      <c r="L51" s="187"/>
    </row>
    <row r="52" spans="9:12">
      <c r="I52" s="187"/>
      <c r="J52" s="187"/>
      <c r="K52" s="187"/>
      <c r="L52" s="187"/>
    </row>
    <row r="53" spans="9:12">
      <c r="I53" s="187"/>
      <c r="J53" s="187"/>
      <c r="K53" s="187"/>
      <c r="L53" s="187"/>
    </row>
    <row r="54" spans="9:12">
      <c r="I54" s="187"/>
      <c r="J54" s="187"/>
      <c r="K54" s="187"/>
      <c r="L54" s="187"/>
    </row>
    <row r="55" spans="9:12">
      <c r="I55" s="187"/>
      <c r="J55" s="187"/>
      <c r="K55" s="187"/>
      <c r="L55" s="187"/>
    </row>
    <row r="56" spans="9:12">
      <c r="I56" s="187"/>
      <c r="J56" s="187"/>
      <c r="K56" s="187"/>
      <c r="L56" s="187"/>
    </row>
    <row r="57" spans="9:12">
      <c r="I57" s="187"/>
      <c r="J57" s="187"/>
      <c r="K57" s="187"/>
      <c r="L57" s="187"/>
    </row>
    <row r="58" spans="9:12">
      <c r="I58" s="187"/>
      <c r="J58" s="187"/>
      <c r="K58" s="187"/>
      <c r="L58" s="187"/>
    </row>
    <row r="59" spans="9:12">
      <c r="I59" s="187"/>
      <c r="J59" s="187"/>
      <c r="K59" s="187"/>
      <c r="L59" s="187"/>
    </row>
    <row r="60" spans="9:12">
      <c r="I60" s="187"/>
      <c r="J60" s="187"/>
      <c r="K60" s="187"/>
      <c r="L60" s="187"/>
    </row>
    <row r="61" spans="9:12">
      <c r="I61" s="187"/>
      <c r="J61" s="187"/>
      <c r="K61" s="187"/>
      <c r="L61" s="187"/>
    </row>
    <row r="62" spans="9:12">
      <c r="I62" s="187"/>
      <c r="J62" s="187"/>
      <c r="K62" s="187"/>
      <c r="L62" s="187"/>
    </row>
    <row r="63" spans="9:12">
      <c r="I63" s="187"/>
      <c r="J63" s="187"/>
      <c r="K63" s="187"/>
      <c r="L63" s="187"/>
    </row>
    <row r="64" spans="9:12">
      <c r="I64" s="187"/>
      <c r="J64" s="187"/>
      <c r="K64" s="187"/>
      <c r="L64" s="187"/>
    </row>
    <row r="65" spans="9:12">
      <c r="I65" s="187"/>
      <c r="J65" s="187"/>
      <c r="K65" s="187"/>
      <c r="L65" s="187"/>
    </row>
    <row r="66" spans="9:12">
      <c r="I66" s="187"/>
      <c r="J66" s="187"/>
      <c r="K66" s="187"/>
      <c r="L66" s="187"/>
    </row>
    <row r="67" spans="9:12">
      <c r="I67" s="187"/>
      <c r="J67" s="187"/>
      <c r="K67" s="187"/>
      <c r="L67" s="187"/>
    </row>
    <row r="68" spans="9:12">
      <c r="I68" s="187"/>
      <c r="J68" s="187"/>
      <c r="K68" s="187"/>
      <c r="L68" s="187"/>
    </row>
    <row r="69" spans="9:12">
      <c r="I69" s="187"/>
      <c r="J69" s="187"/>
      <c r="K69" s="187"/>
      <c r="L69" s="187"/>
    </row>
    <row r="70" spans="9:12">
      <c r="I70" s="187"/>
      <c r="J70" s="187"/>
      <c r="K70" s="187"/>
      <c r="L70" s="187"/>
    </row>
    <row r="71" spans="9:12">
      <c r="I71" s="187"/>
      <c r="J71" s="187"/>
      <c r="K71" s="187"/>
      <c r="L71" s="187"/>
    </row>
    <row r="72" spans="9:12">
      <c r="I72" s="187"/>
      <c r="J72" s="187"/>
      <c r="K72" s="187"/>
      <c r="L72" s="187"/>
    </row>
    <row r="73" spans="9:12">
      <c r="I73" s="187"/>
      <c r="J73" s="187"/>
      <c r="K73" s="187"/>
      <c r="L73" s="187"/>
    </row>
    <row r="74" spans="9:12">
      <c r="I74" s="187"/>
      <c r="J74" s="187"/>
      <c r="K74" s="187"/>
      <c r="L74" s="187"/>
    </row>
    <row r="75" spans="9:12">
      <c r="I75" s="187"/>
      <c r="J75" s="187"/>
      <c r="K75" s="187"/>
      <c r="L75" s="187"/>
    </row>
    <row r="76" spans="9:12">
      <c r="I76" s="187"/>
      <c r="J76" s="187"/>
      <c r="K76" s="187"/>
      <c r="L76" s="187"/>
    </row>
    <row r="77" spans="9:12">
      <c r="I77" s="187"/>
      <c r="J77" s="187"/>
      <c r="K77" s="187"/>
      <c r="L77" s="187"/>
    </row>
    <row r="78" spans="9:12">
      <c r="I78" s="187"/>
      <c r="J78" s="187"/>
      <c r="K78" s="187"/>
      <c r="L78" s="187"/>
    </row>
    <row r="79" spans="9:12">
      <c r="I79" s="187"/>
      <c r="J79" s="187"/>
      <c r="K79" s="187"/>
      <c r="L79" s="187"/>
    </row>
    <row r="80" spans="9:12">
      <c r="I80" s="187"/>
      <c r="J80" s="187"/>
      <c r="K80" s="187"/>
      <c r="L80" s="187"/>
    </row>
    <row r="81" spans="9:12">
      <c r="I81" s="187"/>
      <c r="J81" s="187"/>
      <c r="K81" s="187"/>
      <c r="L81" s="187"/>
    </row>
    <row r="82" spans="9:12">
      <c r="I82" s="187"/>
      <c r="J82" s="187"/>
      <c r="K82" s="187"/>
      <c r="L82" s="187"/>
    </row>
    <row r="83" spans="9:12">
      <c r="I83" s="187"/>
      <c r="J83" s="187"/>
      <c r="K83" s="187"/>
      <c r="L83" s="187"/>
    </row>
    <row r="84" spans="9:12">
      <c r="I84" s="187"/>
      <c r="J84" s="187"/>
      <c r="K84" s="187"/>
      <c r="L84" s="187"/>
    </row>
    <row r="85" spans="9:12">
      <c r="I85" s="187"/>
      <c r="J85" s="187"/>
      <c r="K85" s="187"/>
      <c r="L85" s="187"/>
    </row>
    <row r="86" spans="9:12">
      <c r="I86" s="187"/>
      <c r="J86" s="187"/>
      <c r="K86" s="187"/>
      <c r="L86" s="187"/>
    </row>
    <row r="87" spans="9:12">
      <c r="I87" s="187"/>
      <c r="J87" s="187"/>
      <c r="K87" s="187"/>
      <c r="L87" s="187"/>
    </row>
    <row r="88" spans="9:12">
      <c r="I88" s="187"/>
      <c r="J88" s="187"/>
      <c r="K88" s="187"/>
      <c r="L88" s="187"/>
    </row>
    <row r="89" spans="9:12">
      <c r="I89" s="187"/>
      <c r="J89" s="187"/>
      <c r="K89" s="187"/>
      <c r="L89" s="187"/>
    </row>
    <row r="90" spans="9:12">
      <c r="I90" s="187"/>
      <c r="J90" s="187"/>
      <c r="K90" s="187"/>
      <c r="L90" s="187"/>
    </row>
    <row r="91" spans="9:12">
      <c r="I91" s="187"/>
      <c r="J91" s="187"/>
      <c r="K91" s="187"/>
      <c r="L91" s="187"/>
    </row>
    <row r="92" spans="9:12">
      <c r="I92" s="187"/>
      <c r="J92" s="187"/>
      <c r="K92" s="187"/>
      <c r="L92" s="187"/>
    </row>
    <row r="93" spans="9:12">
      <c r="I93" s="187"/>
      <c r="J93" s="187"/>
      <c r="K93" s="187"/>
      <c r="L93" s="187"/>
    </row>
    <row r="94" spans="9:12">
      <c r="I94" s="187"/>
      <c r="J94" s="187"/>
      <c r="K94" s="187"/>
      <c r="L94" s="187"/>
    </row>
    <row r="95" spans="9:12">
      <c r="I95" s="187"/>
      <c r="J95" s="187"/>
      <c r="K95" s="187"/>
      <c r="L95" s="187"/>
    </row>
    <row r="96" spans="9:12">
      <c r="I96" s="187"/>
      <c r="J96" s="187"/>
      <c r="K96" s="187"/>
      <c r="L96" s="187"/>
    </row>
    <row r="97" spans="9:12">
      <c r="I97" s="187"/>
      <c r="J97" s="187"/>
      <c r="K97" s="187"/>
      <c r="L97" s="187"/>
    </row>
    <row r="98" spans="9:12">
      <c r="I98" s="187"/>
      <c r="J98" s="187"/>
      <c r="K98" s="187"/>
      <c r="L98" s="187"/>
    </row>
    <row r="99" spans="9:12">
      <c r="I99" s="187"/>
      <c r="J99" s="187"/>
      <c r="K99" s="187"/>
      <c r="L99" s="187"/>
    </row>
    <row r="100" spans="9:12">
      <c r="I100" s="187"/>
      <c r="J100" s="187"/>
      <c r="K100" s="187"/>
      <c r="L100" s="187"/>
    </row>
    <row r="101" spans="9:12">
      <c r="I101" s="187"/>
      <c r="J101" s="187"/>
      <c r="K101" s="187"/>
      <c r="L101" s="187"/>
    </row>
    <row r="102" spans="9:12">
      <c r="I102" s="187"/>
      <c r="J102" s="187"/>
      <c r="K102" s="187"/>
      <c r="L102" s="187"/>
    </row>
    <row r="103" spans="9:12">
      <c r="I103" s="187"/>
      <c r="J103" s="187"/>
      <c r="K103" s="187"/>
      <c r="L103" s="187"/>
    </row>
    <row r="104" spans="9:12">
      <c r="I104" s="187"/>
      <c r="J104" s="187"/>
      <c r="K104" s="187"/>
      <c r="L104" s="187"/>
    </row>
    <row r="105" spans="9:12">
      <c r="I105" s="187"/>
      <c r="J105" s="187"/>
      <c r="K105" s="187"/>
      <c r="L105" s="187"/>
    </row>
    <row r="106" spans="9:12">
      <c r="I106" s="187"/>
      <c r="J106" s="187"/>
      <c r="K106" s="187"/>
      <c r="L106" s="187"/>
    </row>
    <row r="107" spans="9:12">
      <c r="I107" s="187"/>
      <c r="J107" s="187"/>
      <c r="K107" s="187"/>
      <c r="L107" s="187"/>
    </row>
    <row r="108" spans="9:12">
      <c r="I108" s="187"/>
      <c r="J108" s="187"/>
      <c r="K108" s="187"/>
      <c r="L108" s="187"/>
    </row>
    <row r="109" spans="9:12">
      <c r="I109" s="187"/>
      <c r="J109" s="187"/>
      <c r="K109" s="187"/>
      <c r="L109" s="187"/>
    </row>
    <row r="110" spans="9:12">
      <c r="I110" s="187"/>
      <c r="J110" s="187"/>
      <c r="K110" s="187"/>
      <c r="L110" s="187"/>
    </row>
    <row r="111" spans="9:12">
      <c r="I111" s="187"/>
      <c r="J111" s="187"/>
      <c r="K111" s="187"/>
      <c r="L111" s="187"/>
    </row>
    <row r="112" spans="9:12">
      <c r="I112" s="187"/>
      <c r="J112" s="187"/>
      <c r="K112" s="187"/>
      <c r="L112" s="187"/>
    </row>
    <row r="113" spans="9:12">
      <c r="I113" s="187"/>
      <c r="J113" s="187"/>
      <c r="K113" s="187"/>
      <c r="L113" s="187"/>
    </row>
    <row r="114" spans="9:12">
      <c r="I114" s="187"/>
      <c r="J114" s="187"/>
      <c r="K114" s="187"/>
      <c r="L114" s="187"/>
    </row>
    <row r="115" spans="9:12">
      <c r="I115" s="187"/>
      <c r="J115" s="187"/>
      <c r="K115" s="187"/>
      <c r="L115" s="187"/>
    </row>
    <row r="116" spans="9:12">
      <c r="I116" s="187"/>
      <c r="J116" s="187"/>
      <c r="K116" s="187"/>
      <c r="L116" s="187"/>
    </row>
    <row r="117" spans="9:12">
      <c r="I117" s="187"/>
      <c r="J117" s="187"/>
      <c r="K117" s="187"/>
      <c r="L117" s="187"/>
    </row>
    <row r="118" spans="9:12">
      <c r="I118" s="187"/>
      <c r="J118" s="187"/>
      <c r="K118" s="187"/>
      <c r="L118" s="187"/>
    </row>
    <row r="119" spans="9:12">
      <c r="I119" s="187"/>
      <c r="J119" s="187"/>
      <c r="K119" s="187"/>
      <c r="L119" s="187"/>
    </row>
    <row r="120" spans="9:12">
      <c r="I120" s="187"/>
      <c r="J120" s="187"/>
      <c r="K120" s="187"/>
      <c r="L120" s="187"/>
    </row>
    <row r="121" spans="9:12">
      <c r="I121" s="187"/>
      <c r="J121" s="187"/>
      <c r="K121" s="187"/>
      <c r="L121" s="187"/>
    </row>
    <row r="122" spans="9:12">
      <c r="I122" s="187"/>
      <c r="J122" s="187"/>
      <c r="K122" s="187"/>
      <c r="L122" s="187"/>
    </row>
    <row r="123" spans="9:12">
      <c r="I123" s="187"/>
      <c r="J123" s="187"/>
      <c r="K123" s="187"/>
      <c r="L123" s="187"/>
    </row>
    <row r="124" spans="9:12">
      <c r="I124" s="187"/>
      <c r="J124" s="187"/>
      <c r="K124" s="187"/>
      <c r="L124" s="187"/>
    </row>
    <row r="125" spans="9:12">
      <c r="I125" s="187"/>
      <c r="J125" s="187"/>
      <c r="K125" s="187"/>
      <c r="L125" s="187"/>
    </row>
    <row r="126" spans="9:12">
      <c r="I126" s="187"/>
      <c r="J126" s="187"/>
      <c r="K126" s="187"/>
      <c r="L126" s="187"/>
    </row>
    <row r="127" spans="9:12">
      <c r="I127" s="187"/>
      <c r="J127" s="187"/>
      <c r="K127" s="187"/>
      <c r="L127" s="187"/>
    </row>
    <row r="128" spans="9:12">
      <c r="I128" s="187"/>
      <c r="J128" s="187"/>
      <c r="K128" s="187"/>
      <c r="L128" s="187"/>
    </row>
    <row r="129" spans="9:12">
      <c r="I129" s="187"/>
      <c r="J129" s="187"/>
      <c r="K129" s="187"/>
      <c r="L129" s="187"/>
    </row>
    <row r="130" spans="9:12">
      <c r="I130" s="187"/>
      <c r="J130" s="187"/>
      <c r="K130" s="187"/>
      <c r="L130" s="187"/>
    </row>
    <row r="131" spans="9:12">
      <c r="I131" s="187"/>
      <c r="J131" s="187"/>
      <c r="K131" s="187"/>
      <c r="L131" s="187"/>
    </row>
    <row r="132" spans="9:12">
      <c r="I132" s="187"/>
      <c r="J132" s="187"/>
      <c r="K132" s="187"/>
      <c r="L132" s="187"/>
    </row>
    <row r="133" spans="9:12">
      <c r="I133" s="187"/>
      <c r="J133" s="187"/>
      <c r="K133" s="187"/>
      <c r="L133" s="187"/>
    </row>
    <row r="134" spans="9:12">
      <c r="I134" s="187"/>
      <c r="J134" s="187"/>
      <c r="K134" s="187"/>
      <c r="L134" s="187"/>
    </row>
    <row r="135" spans="9:12">
      <c r="I135" s="187"/>
      <c r="J135" s="187"/>
      <c r="K135" s="187"/>
      <c r="L135" s="187"/>
    </row>
    <row r="136" spans="9:12">
      <c r="I136" s="187"/>
      <c r="J136" s="187"/>
      <c r="K136" s="187"/>
      <c r="L136" s="187"/>
    </row>
    <row r="137" spans="9:12">
      <c r="I137" s="187"/>
      <c r="J137" s="187"/>
      <c r="K137" s="187"/>
      <c r="L137" s="187"/>
    </row>
    <row r="138" spans="9:12">
      <c r="I138" s="187"/>
      <c r="J138" s="187"/>
      <c r="K138" s="187"/>
      <c r="L138" s="187"/>
    </row>
    <row r="139" spans="9:12">
      <c r="I139" s="187"/>
      <c r="J139" s="187"/>
      <c r="K139" s="187"/>
      <c r="L139" s="187"/>
    </row>
    <row r="140" spans="9:12">
      <c r="I140" s="187"/>
      <c r="J140" s="187"/>
      <c r="K140" s="187"/>
      <c r="L140" s="187"/>
    </row>
    <row r="141" spans="9:12">
      <c r="I141" s="187"/>
      <c r="J141" s="187"/>
      <c r="K141" s="187"/>
      <c r="L141" s="187"/>
    </row>
    <row r="142" spans="9:12">
      <c r="I142" s="187"/>
      <c r="J142" s="187"/>
      <c r="K142" s="187"/>
      <c r="L142" s="187"/>
    </row>
    <row r="143" spans="9:12">
      <c r="I143" s="187"/>
      <c r="J143" s="187"/>
      <c r="K143" s="187"/>
      <c r="L143" s="187"/>
    </row>
    <row r="144" spans="9:12">
      <c r="I144" s="187"/>
      <c r="J144" s="187"/>
      <c r="K144" s="187"/>
      <c r="L144" s="187"/>
    </row>
    <row r="145" spans="9:12">
      <c r="I145" s="187"/>
      <c r="J145" s="187"/>
      <c r="K145" s="187"/>
      <c r="L145" s="187"/>
    </row>
    <row r="146" spans="9:12">
      <c r="I146" s="187"/>
      <c r="J146" s="187"/>
      <c r="K146" s="187"/>
      <c r="L146" s="187"/>
    </row>
    <row r="147" spans="9:12">
      <c r="I147" s="187"/>
      <c r="J147" s="187"/>
      <c r="K147" s="187"/>
      <c r="L147" s="187"/>
    </row>
    <row r="148" spans="9:12">
      <c r="I148" s="187"/>
      <c r="J148" s="187"/>
      <c r="K148" s="187"/>
      <c r="L148" s="187"/>
    </row>
    <row r="149" spans="9:12">
      <c r="I149" s="187"/>
      <c r="J149" s="187"/>
      <c r="K149" s="187"/>
      <c r="L149" s="187"/>
    </row>
    <row r="150" spans="9:12">
      <c r="I150" s="187"/>
      <c r="J150" s="187"/>
      <c r="K150" s="187"/>
      <c r="L150" s="187"/>
    </row>
    <row r="151" spans="9:12">
      <c r="I151" s="187"/>
      <c r="J151" s="187"/>
      <c r="K151" s="187"/>
      <c r="L151" s="187"/>
    </row>
    <row r="152" spans="9:12">
      <c r="I152" s="187"/>
      <c r="J152" s="187"/>
      <c r="K152" s="187"/>
      <c r="L152" s="187"/>
    </row>
    <row r="153" spans="9:12">
      <c r="I153" s="187"/>
      <c r="J153" s="187"/>
      <c r="K153" s="187"/>
      <c r="L153" s="187"/>
    </row>
    <row r="154" spans="9:12">
      <c r="I154" s="187"/>
      <c r="J154" s="187"/>
      <c r="K154" s="187"/>
      <c r="L154" s="187"/>
    </row>
    <row r="155" spans="9:12">
      <c r="I155" s="187"/>
      <c r="J155" s="187"/>
      <c r="K155" s="187"/>
      <c r="L155" s="187"/>
    </row>
    <row r="156" spans="9:12">
      <c r="I156" s="187"/>
      <c r="J156" s="187"/>
      <c r="K156" s="187"/>
      <c r="L156" s="187"/>
    </row>
    <row r="157" spans="9:12">
      <c r="I157" s="187"/>
      <c r="J157" s="187"/>
      <c r="K157" s="187"/>
      <c r="L157" s="187"/>
    </row>
    <row r="158" spans="9:12">
      <c r="I158" s="187"/>
      <c r="J158" s="187"/>
      <c r="K158" s="187"/>
      <c r="L158" s="187"/>
    </row>
    <row r="159" spans="9:12">
      <c r="I159" s="187"/>
      <c r="J159" s="187"/>
      <c r="K159" s="187"/>
      <c r="L159" s="187"/>
    </row>
    <row r="160" spans="9:12">
      <c r="I160" s="187"/>
      <c r="J160" s="187"/>
      <c r="K160" s="187"/>
      <c r="L160" s="187"/>
    </row>
    <row r="161" spans="9:12">
      <c r="I161" s="187"/>
      <c r="J161" s="187"/>
      <c r="K161" s="187"/>
      <c r="L161" s="187"/>
    </row>
    <row r="162" spans="9:12">
      <c r="I162" s="187"/>
      <c r="J162" s="187"/>
      <c r="K162" s="187"/>
      <c r="L162" s="187"/>
    </row>
    <row r="163" spans="9:12">
      <c r="I163" s="187"/>
      <c r="J163" s="187"/>
      <c r="K163" s="187"/>
      <c r="L163" s="187"/>
    </row>
    <row r="164" spans="9:12">
      <c r="I164" s="187"/>
      <c r="J164" s="187"/>
      <c r="K164" s="187"/>
      <c r="L164" s="187"/>
    </row>
    <row r="165" spans="9:12">
      <c r="I165" s="187"/>
      <c r="J165" s="187"/>
      <c r="K165" s="187"/>
      <c r="L165" s="187"/>
    </row>
    <row r="166" spans="9:12">
      <c r="I166" s="187"/>
      <c r="J166" s="187"/>
      <c r="K166" s="187"/>
      <c r="L166" s="187"/>
    </row>
    <row r="167" spans="9:12">
      <c r="I167" s="187"/>
      <c r="J167" s="187"/>
      <c r="K167" s="187"/>
      <c r="L167" s="187"/>
    </row>
    <row r="168" spans="9:12">
      <c r="I168" s="187"/>
      <c r="J168" s="187"/>
      <c r="K168" s="187"/>
      <c r="L168" s="187"/>
    </row>
    <row r="169" spans="9:12">
      <c r="I169" s="187"/>
      <c r="J169" s="187"/>
      <c r="K169" s="187"/>
      <c r="L169" s="187"/>
    </row>
    <row r="170" spans="9:12">
      <c r="I170" s="187"/>
      <c r="J170" s="187"/>
      <c r="K170" s="187"/>
      <c r="L170" s="187"/>
    </row>
    <row r="171" spans="9:12">
      <c r="I171" s="187"/>
      <c r="J171" s="187"/>
      <c r="K171" s="187"/>
      <c r="L171" s="187"/>
    </row>
    <row r="172" spans="9:12">
      <c r="I172" s="187"/>
      <c r="J172" s="187"/>
      <c r="K172" s="187"/>
      <c r="L172" s="187"/>
    </row>
    <row r="173" spans="9:12">
      <c r="I173" s="187"/>
      <c r="J173" s="187"/>
      <c r="K173" s="187"/>
      <c r="L173" s="187"/>
    </row>
    <row r="174" spans="9:12">
      <c r="I174" s="187"/>
      <c r="J174" s="187"/>
      <c r="K174" s="187"/>
      <c r="L174" s="187"/>
    </row>
    <row r="175" spans="9:12">
      <c r="I175" s="187"/>
      <c r="J175" s="187"/>
      <c r="K175" s="187"/>
      <c r="L175" s="187"/>
    </row>
    <row r="176" spans="9:12">
      <c r="I176" s="187"/>
      <c r="J176" s="187"/>
      <c r="K176" s="187"/>
      <c r="L176" s="187"/>
    </row>
  </sheetData>
  <mergeCells count="5">
    <mergeCell ref="B35:E35"/>
    <mergeCell ref="B20:E20"/>
    <mergeCell ref="B4:E4"/>
    <mergeCell ref="I4:L4"/>
    <mergeCell ref="I20:L20"/>
  </mergeCells>
  <pageMargins left="0.7" right="0.7" top="0.75" bottom="0.75" header="0.3" footer="0.3"/>
  <pageSetup scale="59" orientation="landscape" r:id="rId1"/>
  <headerFooter>
    <oddHeader>&amp;C&amp;Z&amp;F</oddHeader>
    <oddFooter>&amp;L&amp;D&amp;C&amp;A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H29"/>
  <sheetViews>
    <sheetView zoomScaleNormal="100" workbookViewId="0">
      <selection activeCell="A17" sqref="A17"/>
    </sheetView>
  </sheetViews>
  <sheetFormatPr defaultColWidth="9.109375" defaultRowHeight="13.2"/>
  <cols>
    <col min="1" max="1" width="18.77734375" style="17" bestFit="1" customWidth="1"/>
    <col min="2" max="2" width="10.109375" style="17" bestFit="1" customWidth="1"/>
    <col min="3" max="4" width="17.109375" style="17" bestFit="1" customWidth="1"/>
    <col min="5" max="16384" width="9.109375" style="17"/>
  </cols>
  <sheetData>
    <row r="1" spans="1:4">
      <c r="B1" s="21"/>
      <c r="C1" s="21"/>
      <c r="D1" s="21"/>
    </row>
    <row r="2" spans="1:4">
      <c r="B2" s="21"/>
      <c r="C2" s="21"/>
      <c r="D2" s="21"/>
    </row>
    <row r="3" spans="1:4" ht="24" customHeight="1">
      <c r="B3" s="21"/>
      <c r="C3" s="21"/>
      <c r="D3" s="21"/>
    </row>
    <row r="4" spans="1:4" ht="20.399999999999999">
      <c r="A4" s="20" t="s">
        <v>14</v>
      </c>
      <c r="B4" s="21"/>
      <c r="C4" s="21"/>
      <c r="D4" s="21"/>
    </row>
    <row r="5" spans="1:4" ht="17.399999999999999">
      <c r="A5" s="38" t="s">
        <v>139</v>
      </c>
      <c r="B5" s="21"/>
      <c r="C5" s="21"/>
      <c r="D5" s="21"/>
    </row>
    <row r="6" spans="1:4" ht="17.399999999999999">
      <c r="A6" s="22"/>
      <c r="B6" s="274" t="s">
        <v>110</v>
      </c>
      <c r="C6" s="21"/>
      <c r="D6" s="21"/>
    </row>
    <row r="7" spans="1:4" ht="17.399999999999999">
      <c r="A7" s="22" t="str">
        <f>'UG Fees'!A4</f>
        <v>Summer 2020-21</v>
      </c>
      <c r="B7" s="21"/>
      <c r="C7" s="21"/>
      <c r="D7" s="21"/>
    </row>
    <row r="8" spans="1:4" ht="13.8" thickBot="1"/>
    <row r="9" spans="1:4" ht="15">
      <c r="A9" s="146"/>
      <c r="B9" s="147" t="s">
        <v>15</v>
      </c>
      <c r="C9" s="147" t="s">
        <v>140</v>
      </c>
      <c r="D9" s="148" t="s">
        <v>16</v>
      </c>
    </row>
    <row r="10" spans="1:4" ht="15">
      <c r="A10" s="149" t="s">
        <v>17</v>
      </c>
      <c r="B10" s="278">
        <v>79</v>
      </c>
      <c r="C10" s="278">
        <v>96</v>
      </c>
      <c r="D10" s="279">
        <v>289</v>
      </c>
    </row>
    <row r="11" spans="1:4" ht="15">
      <c r="A11" s="149" t="s">
        <v>18</v>
      </c>
      <c r="B11" s="278">
        <v>127</v>
      </c>
      <c r="C11" s="278">
        <v>173</v>
      </c>
      <c r="D11" s="279">
        <v>466</v>
      </c>
    </row>
    <row r="12" spans="1:4" ht="15">
      <c r="A12" s="149"/>
      <c r="B12" s="280"/>
      <c r="C12" s="280"/>
      <c r="D12" s="281"/>
    </row>
    <row r="13" spans="1:4" ht="15.6">
      <c r="A13" s="151" t="s">
        <v>19</v>
      </c>
      <c r="B13" s="278"/>
      <c r="C13" s="280"/>
      <c r="D13" s="281"/>
    </row>
    <row r="14" spans="1:4" ht="15">
      <c r="A14" s="149" t="s">
        <v>17</v>
      </c>
      <c r="B14" s="282">
        <v>0</v>
      </c>
      <c r="C14" s="278">
        <f>C10</f>
        <v>96</v>
      </c>
      <c r="D14" s="279">
        <f>D10</f>
        <v>289</v>
      </c>
    </row>
    <row r="15" spans="1:4" ht="15.6" thickBot="1">
      <c r="A15" s="152" t="s">
        <v>18</v>
      </c>
      <c r="B15" s="283">
        <v>0</v>
      </c>
      <c r="C15" s="284">
        <f>C11</f>
        <v>173</v>
      </c>
      <c r="D15" s="285">
        <f>D11</f>
        <v>466</v>
      </c>
    </row>
    <row r="16" spans="1:4" ht="15">
      <c r="A16" s="150"/>
      <c r="B16" s="282"/>
      <c r="C16" s="278"/>
      <c r="D16" s="278"/>
    </row>
    <row r="18" spans="1:8" ht="15">
      <c r="A18" s="23" t="s">
        <v>48</v>
      </c>
      <c r="B18" s="23"/>
      <c r="C18" s="23"/>
      <c r="D18" s="23"/>
      <c r="E18" s="23"/>
      <c r="F18" s="23"/>
    </row>
    <row r="19" spans="1:8" ht="15">
      <c r="A19" s="23" t="s">
        <v>49</v>
      </c>
      <c r="B19" s="153"/>
      <c r="C19" s="23"/>
      <c r="D19" s="154"/>
      <c r="E19" s="154"/>
      <c r="F19" s="154"/>
      <c r="G19" s="28"/>
      <c r="H19" s="28"/>
    </row>
    <row r="20" spans="1:8" ht="15">
      <c r="A20" s="23"/>
      <c r="B20" s="153"/>
      <c r="C20" s="23"/>
      <c r="D20" s="154"/>
      <c r="E20" s="154"/>
      <c r="F20" s="154"/>
      <c r="G20" s="28"/>
      <c r="H20" s="28"/>
    </row>
    <row r="21" spans="1:8" ht="15">
      <c r="A21" s="23" t="s">
        <v>165</v>
      </c>
      <c r="B21" s="153"/>
      <c r="C21" s="23"/>
      <c r="D21" s="154"/>
      <c r="E21" s="154"/>
      <c r="F21" s="154"/>
      <c r="G21" s="28"/>
      <c r="H21" s="28"/>
    </row>
    <row r="22" spans="1:8" ht="15">
      <c r="A22" s="23"/>
      <c r="B22" s="23"/>
      <c r="C22" s="23"/>
      <c r="D22" s="23"/>
      <c r="E22" s="23"/>
      <c r="F22" s="23"/>
    </row>
    <row r="23" spans="1:8" ht="15">
      <c r="A23" s="23" t="s">
        <v>106</v>
      </c>
      <c r="B23" s="23"/>
      <c r="C23" s="23"/>
      <c r="D23" s="23"/>
      <c r="E23" s="23"/>
      <c r="F23" s="23"/>
    </row>
    <row r="24" spans="1:8" ht="15">
      <c r="A24" s="23" t="s">
        <v>42</v>
      </c>
      <c r="B24" s="153"/>
      <c r="C24" s="23"/>
      <c r="D24" s="154"/>
      <c r="E24" s="154"/>
      <c r="F24" s="154"/>
      <c r="G24" s="28"/>
      <c r="H24" s="28"/>
    </row>
    <row r="25" spans="1:8" ht="15">
      <c r="A25" s="23" t="s">
        <v>107</v>
      </c>
      <c r="B25" s="23"/>
      <c r="C25" s="23"/>
      <c r="D25" s="23"/>
      <c r="E25" s="23"/>
      <c r="F25" s="23"/>
    </row>
    <row r="26" spans="1:8" ht="15">
      <c r="A26" s="23" t="s">
        <v>164</v>
      </c>
      <c r="B26" s="23"/>
      <c r="C26" s="23"/>
      <c r="D26" s="23"/>
      <c r="E26" s="23"/>
      <c r="F26" s="23"/>
    </row>
    <row r="27" spans="1:8" ht="15">
      <c r="A27" s="23"/>
      <c r="B27" s="23"/>
      <c r="C27" s="23"/>
      <c r="D27" s="23"/>
      <c r="E27" s="23"/>
      <c r="F27" s="23"/>
    </row>
    <row r="28" spans="1:8" ht="15">
      <c r="A28" s="23" t="s">
        <v>43</v>
      </c>
      <c r="B28" s="23"/>
      <c r="C28" s="23"/>
      <c r="D28" s="23"/>
      <c r="E28" s="23"/>
      <c r="F28" s="23"/>
    </row>
    <row r="29" spans="1:8" ht="15">
      <c r="A29" s="23" t="s">
        <v>44</v>
      </c>
      <c r="B29" s="23"/>
      <c r="C29" s="23"/>
      <c r="D29" s="23"/>
      <c r="E29" s="23"/>
      <c r="F29" s="23"/>
    </row>
  </sheetData>
  <phoneticPr fontId="0" type="noConversion"/>
  <printOptions horizontalCentered="1"/>
  <pageMargins left="0.75" right="0.75" top="1" bottom="1" header="0.5" footer="0.5"/>
  <pageSetup orientation="landscape" r:id="rId1"/>
  <headerFooter alignWithMargins="0">
    <oddFooter>&amp;L&amp;D&amp;C&amp;A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1</vt:i4>
      </vt:variant>
    </vt:vector>
  </HeadingPairs>
  <TitlesOfParts>
    <vt:vector size="10" baseType="lpstr">
      <vt:lpstr>UG Fees</vt:lpstr>
      <vt:lpstr>UG Half Credit Fees</vt:lpstr>
      <vt:lpstr>Grad Fees</vt:lpstr>
      <vt:lpstr>Special BA &amp; ADC</vt:lpstr>
      <vt:lpstr> Early Childhood</vt:lpstr>
      <vt:lpstr>MA Comm Dis STEMTeach</vt:lpstr>
      <vt:lpstr>Special MA Prgs</vt:lpstr>
      <vt:lpstr>UW Extended-Collaboratives</vt:lpstr>
      <vt:lpstr>Audit Fees</vt:lpstr>
      <vt:lpstr>'Audit Fees'!Print_Area</vt:lpstr>
    </vt:vector>
  </TitlesOfParts>
  <Company>UW - River Falls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Betty Bibeau</dc:creator>
  <cp:lastModifiedBy>Cheryl Schmidt</cp:lastModifiedBy>
  <cp:lastPrinted>2021-03-23T20:11:04Z</cp:lastPrinted>
  <dcterms:created xsi:type="dcterms:W3CDTF">2002-07-18T12:43:27Z</dcterms:created>
  <dcterms:modified xsi:type="dcterms:W3CDTF">2021-03-23T20:11:29Z</dcterms:modified>
</cp:coreProperties>
</file>